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xl/embeddings/oleObject59.bin" ContentType="application/vnd.openxmlformats-officedocument.oleObject"/>
  <Override PartName="/xl/embeddings/oleObject60.bin" ContentType="application/vnd.openxmlformats-officedocument.oleObject"/>
  <Override PartName="/xl/embeddings/oleObject61.bin" ContentType="application/vnd.openxmlformats-officedocument.oleObject"/>
  <Override PartName="/xl/embeddings/oleObject62.bin" ContentType="application/vnd.openxmlformats-officedocument.oleObject"/>
  <Override PartName="/xl/embeddings/oleObject63.bin" ContentType="application/vnd.openxmlformats-officedocument.oleObject"/>
  <Override PartName="/xl/embeddings/oleObject64.bin" ContentType="application/vnd.openxmlformats-officedocument.oleObject"/>
  <Override PartName="/xl/embeddings/oleObject65.bin" ContentType="application/vnd.openxmlformats-officedocument.oleObject"/>
  <Override PartName="/xl/embeddings/oleObject66.bin" ContentType="application/vnd.openxmlformats-officedocument.oleObject"/>
  <Override PartName="/xl/embeddings/oleObject67.bin" ContentType="application/vnd.openxmlformats-officedocument.oleObject"/>
  <Override PartName="/xl/embeddings/oleObject68.bin" ContentType="application/vnd.openxmlformats-officedocument.oleObject"/>
  <Override PartName="/xl/embeddings/oleObject69.bin" ContentType="application/vnd.openxmlformats-officedocument.oleObject"/>
  <Override PartName="/xl/embeddings/oleObject70.bin" ContentType="application/vnd.openxmlformats-officedocument.oleObject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embeddings/oleObject71.bin" ContentType="application/vnd.openxmlformats-officedocument.oleObject"/>
  <Override PartName="/xl/embeddings/oleObject72.bin" ContentType="application/vnd.openxmlformats-officedocument.oleObject"/>
  <Override PartName="/xl/embeddings/oleObject73.bin" ContentType="application/vnd.openxmlformats-officedocument.oleObject"/>
  <Override PartName="/xl/embeddings/oleObject74.bin" ContentType="application/vnd.openxmlformats-officedocument.oleObject"/>
  <Override PartName="/xl/embeddings/oleObject75.bin" ContentType="application/vnd.openxmlformats-officedocument.oleObject"/>
  <Override PartName="/xl/embeddings/oleObject76.bin" ContentType="application/vnd.openxmlformats-officedocument.oleObject"/>
  <Override PartName="/xl/embeddings/oleObject77.bin" ContentType="application/vnd.openxmlformats-officedocument.oleObject"/>
  <Override PartName="/xl/embeddings/oleObject78.bin" ContentType="application/vnd.openxmlformats-officedocument.oleObject"/>
  <Override PartName="/xl/embeddings/oleObject79.bin" ContentType="application/vnd.openxmlformats-officedocument.oleObject"/>
  <Override PartName="/xl/embeddings/oleObject80.bin" ContentType="application/vnd.openxmlformats-officedocument.oleObject"/>
  <Override PartName="/xl/embeddings/oleObject81.bin" ContentType="application/vnd.openxmlformats-officedocument.oleObject"/>
  <Override PartName="/xl/embeddings/oleObject82.bin" ContentType="application/vnd.openxmlformats-officedocument.oleObject"/>
  <Override PartName="/xl/embeddings/oleObject83.bin" ContentType="application/vnd.openxmlformats-officedocument.oleObject"/>
  <Override PartName="/xl/embeddings/oleObject84.bin" ContentType="application/vnd.openxmlformats-officedocument.oleObject"/>
  <Override PartName="/xl/embeddings/oleObject85.bin" ContentType="application/vnd.openxmlformats-officedocument.oleObject"/>
  <Override PartName="/xl/embeddings/oleObject86.bin" ContentType="application/vnd.openxmlformats-officedocument.oleObject"/>
  <Override PartName="/xl/embeddings/oleObject87.bin" ContentType="application/vnd.openxmlformats-officedocument.oleObject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embeddings/oleObject88.bin" ContentType="application/vnd.openxmlformats-officedocument.oleObject"/>
  <Override PartName="/xl/embeddings/oleObject89.bin" ContentType="application/vnd.openxmlformats-officedocument.oleObject"/>
  <Override PartName="/xl/embeddings/oleObject90.bin" ContentType="application/vnd.openxmlformats-officedocument.oleObject"/>
  <Override PartName="/xl/embeddings/oleObject91.bin" ContentType="application/vnd.openxmlformats-officedocument.oleObject"/>
  <Override PartName="/xl/embeddings/oleObject92.bin" ContentType="application/vnd.openxmlformats-officedocument.oleObject"/>
  <Override PartName="/xl/embeddings/oleObject93.bin" ContentType="application/vnd.openxmlformats-officedocument.oleObject"/>
  <Override PartName="/xl/embeddings/oleObject94.bin" ContentType="application/vnd.openxmlformats-officedocument.oleObject"/>
  <Override PartName="/xl/embeddings/oleObject95.bin" ContentType="application/vnd.openxmlformats-officedocument.oleObject"/>
  <Override PartName="/xl/embeddings/oleObject96.bin" ContentType="application/vnd.openxmlformats-officedocument.oleObject"/>
  <Override PartName="/xl/embeddings/oleObject97.bin" ContentType="application/vnd.openxmlformats-officedocument.oleObject"/>
  <Override PartName="/xl/embeddings/oleObject98.bin" ContentType="application/vnd.openxmlformats-officedocument.oleObject"/>
  <Override PartName="/xl/embeddings/oleObject99.bin" ContentType="application/vnd.openxmlformats-officedocument.oleObject"/>
  <Override PartName="/xl/embeddings/oleObject100.bin" ContentType="application/vnd.openxmlformats-officedocument.oleObject"/>
  <Override PartName="/xl/embeddings/oleObject101.bin" ContentType="application/vnd.openxmlformats-officedocument.oleObject"/>
  <Override PartName="/xl/embeddings/oleObject102.bin" ContentType="application/vnd.openxmlformats-officedocument.oleObject"/>
  <Override PartName="/xl/embeddings/oleObject103.bin" ContentType="application/vnd.openxmlformats-officedocument.oleObject"/>
  <Override PartName="/xl/embeddings/oleObject104.bin" ContentType="application/vnd.openxmlformats-officedocument.oleObject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embeddings/oleObject105.bin" ContentType="application/vnd.openxmlformats-officedocument.oleObject"/>
  <Override PartName="/xl/embeddings/oleObject106.bin" ContentType="application/vnd.openxmlformats-officedocument.oleObject"/>
  <Override PartName="/xl/embeddings/oleObject107.bin" ContentType="application/vnd.openxmlformats-officedocument.oleObject"/>
  <Override PartName="/xl/embeddings/oleObject108.bin" ContentType="application/vnd.openxmlformats-officedocument.oleObject"/>
  <Override PartName="/xl/embeddings/oleObject109.bin" ContentType="application/vnd.openxmlformats-officedocument.oleObject"/>
  <Override PartName="/xl/embeddings/oleObject110.bin" ContentType="application/vnd.openxmlformats-officedocument.oleObject"/>
  <Override PartName="/xl/embeddings/oleObject111.bin" ContentType="application/vnd.openxmlformats-officedocument.oleObject"/>
  <Override PartName="/xl/embeddings/oleObject112.bin" ContentType="application/vnd.openxmlformats-officedocument.oleObject"/>
  <Override PartName="/xl/embeddings/oleObject113.bin" ContentType="application/vnd.openxmlformats-officedocument.oleObject"/>
  <Override PartName="/xl/embeddings/oleObject114.bin" ContentType="application/vnd.openxmlformats-officedocument.oleObject"/>
  <Override PartName="/xl/embeddings/oleObject115.bin" ContentType="application/vnd.openxmlformats-officedocument.oleObject"/>
  <Override PartName="/xl/embeddings/oleObject116.bin" ContentType="application/vnd.openxmlformats-officedocument.oleObject"/>
  <Override PartName="/xl/embeddings/oleObject117.bin" ContentType="application/vnd.openxmlformats-officedocument.oleObject"/>
  <Override PartName="/xl/embeddings/oleObject118.bin" ContentType="application/vnd.openxmlformats-officedocument.oleObject"/>
  <Override PartName="/xl/embeddings/oleObject119.bin" ContentType="application/vnd.openxmlformats-officedocument.oleObject"/>
  <Override PartName="/xl/embeddings/oleObject120.bin" ContentType="application/vnd.openxmlformats-officedocument.oleObject"/>
  <Override PartName="/xl/embeddings/oleObject121.bin" ContentType="application/vnd.openxmlformats-officedocument.oleObject"/>
  <Override PartName="/xl/embeddings/oleObject122.bin" ContentType="application/vnd.openxmlformats-officedocument.oleObject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wum\Artykuły zagr 2017\Teoria wzrostu przedsiębiorstwa\Artykuł rozszerzony\"/>
    </mc:Choice>
  </mc:AlternateContent>
  <bookViews>
    <workbookView xWindow="0" yWindow="0" windowWidth="29070" windowHeight="16470"/>
  </bookViews>
  <sheets>
    <sheet name="Appendix 2" sheetId="28" r:id="rId1"/>
    <sheet name="Appendix 3 " sheetId="27" r:id="rId2"/>
    <sheet name="Appendix4" sheetId="13" r:id="rId3"/>
    <sheet name="Appendix 5" sheetId="14" r:id="rId4"/>
    <sheet name="Appendix 6" sheetId="17" r:id="rId5"/>
    <sheet name="Appendix 7" sheetId="23" r:id="rId6"/>
    <sheet name="Appendix 8" sheetId="22" r:id="rId7"/>
  </sheets>
  <definedNames>
    <definedName name="_Hlk498856048" localSheetId="0">'Appendix 2'!$A$105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28" l="1"/>
  <c r="M50" i="27" l="1"/>
  <c r="M51" i="27"/>
  <c r="M52" i="27"/>
  <c r="M53" i="27"/>
  <c r="M54" i="27"/>
  <c r="M55" i="27"/>
  <c r="M56" i="27"/>
  <c r="M57" i="27"/>
  <c r="M58" i="27"/>
  <c r="M59" i="27"/>
  <c r="M60" i="27"/>
  <c r="M61" i="27"/>
  <c r="M62" i="27"/>
  <c r="M63" i="27"/>
  <c r="M64" i="27"/>
  <c r="M65" i="27"/>
  <c r="M66" i="27"/>
  <c r="M67" i="27"/>
  <c r="M68" i="27"/>
  <c r="M69" i="27"/>
  <c r="M70" i="27"/>
  <c r="M71" i="27"/>
  <c r="M72" i="27"/>
  <c r="M73" i="27"/>
  <c r="M74" i="27"/>
  <c r="M75" i="27"/>
  <c r="M76" i="27"/>
  <c r="M77" i="27"/>
  <c r="M78" i="27"/>
  <c r="M79" i="27"/>
  <c r="M80" i="27"/>
  <c r="M81" i="27"/>
  <c r="M82" i="27"/>
  <c r="M83" i="27"/>
  <c r="M84" i="27"/>
  <c r="M85" i="27"/>
  <c r="M86" i="27"/>
  <c r="M87" i="27"/>
  <c r="M49" i="27"/>
  <c r="L52" i="27"/>
  <c r="L58" i="27"/>
  <c r="L64" i="27"/>
  <c r="L70" i="27"/>
  <c r="L76" i="27"/>
  <c r="L82" i="27"/>
  <c r="L49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72" i="27"/>
  <c r="F73" i="27"/>
  <c r="F74" i="27"/>
  <c r="F75" i="27"/>
  <c r="F76" i="27"/>
  <c r="F77" i="27"/>
  <c r="F78" i="27"/>
  <c r="F79" i="27"/>
  <c r="F80" i="27"/>
  <c r="F81" i="27"/>
  <c r="F82" i="27"/>
  <c r="F83" i="27"/>
  <c r="F84" i="27"/>
  <c r="F85" i="27"/>
  <c r="F86" i="27"/>
  <c r="F87" i="27"/>
  <c r="F48" i="27"/>
  <c r="D48" i="27"/>
  <c r="C49" i="27"/>
  <c r="C50" i="27"/>
  <c r="L50" i="27" s="1"/>
  <c r="C51" i="27"/>
  <c r="L51" i="27" s="1"/>
  <c r="C52" i="27"/>
  <c r="C53" i="27"/>
  <c r="L53" i="27" s="1"/>
  <c r="C54" i="27"/>
  <c r="L54" i="27" s="1"/>
  <c r="C55" i="27"/>
  <c r="L55" i="27" s="1"/>
  <c r="C56" i="27"/>
  <c r="L56" i="27" s="1"/>
  <c r="C57" i="27"/>
  <c r="L57" i="27" s="1"/>
  <c r="C58" i="27"/>
  <c r="C59" i="27"/>
  <c r="L59" i="27" s="1"/>
  <c r="C60" i="27"/>
  <c r="L60" i="27" s="1"/>
  <c r="C61" i="27"/>
  <c r="L61" i="27" s="1"/>
  <c r="C62" i="27"/>
  <c r="L62" i="27" s="1"/>
  <c r="C63" i="27"/>
  <c r="L63" i="27" s="1"/>
  <c r="C64" i="27"/>
  <c r="C65" i="27"/>
  <c r="L65" i="27" s="1"/>
  <c r="C66" i="27"/>
  <c r="L66" i="27" s="1"/>
  <c r="C67" i="27"/>
  <c r="L67" i="27" s="1"/>
  <c r="C68" i="27"/>
  <c r="L68" i="27" s="1"/>
  <c r="C69" i="27"/>
  <c r="L69" i="27" s="1"/>
  <c r="C70" i="27"/>
  <c r="C71" i="27"/>
  <c r="L71" i="27" s="1"/>
  <c r="C72" i="27"/>
  <c r="L72" i="27" s="1"/>
  <c r="C73" i="27"/>
  <c r="L73" i="27" s="1"/>
  <c r="C74" i="27"/>
  <c r="L74" i="27" s="1"/>
  <c r="C75" i="27"/>
  <c r="L75" i="27" s="1"/>
  <c r="C76" i="27"/>
  <c r="C77" i="27"/>
  <c r="L77" i="27" s="1"/>
  <c r="C78" i="27"/>
  <c r="L78" i="27" s="1"/>
  <c r="C79" i="27"/>
  <c r="L79" i="27" s="1"/>
  <c r="C80" i="27"/>
  <c r="L80" i="27" s="1"/>
  <c r="C81" i="27"/>
  <c r="L81" i="27" s="1"/>
  <c r="C82" i="27"/>
  <c r="C83" i="27"/>
  <c r="L83" i="27" s="1"/>
  <c r="C84" i="27"/>
  <c r="L84" i="27" s="1"/>
  <c r="C85" i="27"/>
  <c r="L85" i="27" s="1"/>
  <c r="C86" i="27"/>
  <c r="L86" i="27" s="1"/>
  <c r="C87" i="27"/>
  <c r="L87" i="27" s="1"/>
  <c r="C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72" i="27"/>
  <c r="B73" i="27"/>
  <c r="B74" i="27"/>
  <c r="B75" i="27"/>
  <c r="B76" i="27"/>
  <c r="B77" i="27"/>
  <c r="B78" i="27"/>
  <c r="B79" i="27"/>
  <c r="B80" i="27"/>
  <c r="B81" i="27"/>
  <c r="B82" i="27"/>
  <c r="B83" i="27"/>
  <c r="B84" i="27"/>
  <c r="B85" i="27"/>
  <c r="B86" i="27"/>
  <c r="B87" i="27"/>
  <c r="B48" i="27"/>
  <c r="E48" i="27"/>
  <c r="E49" i="27" s="1"/>
  <c r="H49" i="27" s="1"/>
  <c r="H42" i="27"/>
  <c r="H41" i="27"/>
  <c r="A42" i="27"/>
  <c r="A41" i="27"/>
  <c r="D42" i="27"/>
  <c r="D41" i="27"/>
  <c r="B205" i="28"/>
  <c r="B204" i="28"/>
  <c r="B203" i="28"/>
  <c r="B202" i="28"/>
  <c r="B201" i="28"/>
  <c r="B200" i="28"/>
  <c r="B199" i="28"/>
  <c r="B198" i="28"/>
  <c r="B197" i="28"/>
  <c r="C196" i="28"/>
  <c r="C197" i="28" s="1"/>
  <c r="C198" i="28" s="1"/>
  <c r="C199" i="28" s="1"/>
  <c r="C200" i="28" s="1"/>
  <c r="C201" i="28" s="1"/>
  <c r="C202" i="28" s="1"/>
  <c r="C203" i="28" s="1"/>
  <c r="C204" i="28" s="1"/>
  <c r="C205" i="28" s="1"/>
  <c r="B196" i="28"/>
  <c r="A193" i="28"/>
  <c r="A192" i="28"/>
  <c r="A191" i="28"/>
  <c r="A190" i="28"/>
  <c r="A189" i="28"/>
  <c r="A188" i="28"/>
  <c r="A187" i="28"/>
  <c r="A186" i="28"/>
  <c r="A185" i="28"/>
  <c r="A184" i="28"/>
  <c r="A183" i="28"/>
  <c r="A182" i="28"/>
  <c r="A181" i="28"/>
  <c r="A180" i="28"/>
  <c r="A179" i="28"/>
  <c r="A178" i="28"/>
  <c r="A177" i="28"/>
  <c r="A176" i="28"/>
  <c r="A175" i="28"/>
  <c r="A174" i="28"/>
  <c r="A173" i="28"/>
  <c r="A172" i="28"/>
  <c r="A171" i="28"/>
  <c r="A170" i="28"/>
  <c r="A169" i="28"/>
  <c r="A168" i="28"/>
  <c r="A167" i="28"/>
  <c r="A166" i="28"/>
  <c r="A165" i="28"/>
  <c r="A164" i="28"/>
  <c r="A163" i="28"/>
  <c r="A162" i="28"/>
  <c r="A161" i="28"/>
  <c r="A160" i="28"/>
  <c r="A159" i="28"/>
  <c r="A158" i="28"/>
  <c r="A157" i="28"/>
  <c r="L156" i="28"/>
  <c r="A156" i="28"/>
  <c r="A155" i="28"/>
  <c r="H154" i="28"/>
  <c r="F154" i="28"/>
  <c r="D154" i="28"/>
  <c r="A154" i="28"/>
  <c r="K81" i="28"/>
  <c r="K80" i="28"/>
  <c r="K79" i="28"/>
  <c r="K78" i="28"/>
  <c r="K77" i="28"/>
  <c r="K76" i="28"/>
  <c r="K75" i="28"/>
  <c r="K74" i="28"/>
  <c r="K73" i="28"/>
  <c r="K72" i="28"/>
  <c r="K71" i="28"/>
  <c r="K70" i="28"/>
  <c r="K69" i="28"/>
  <c r="K68" i="28"/>
  <c r="K67" i="28"/>
  <c r="K66" i="28"/>
  <c r="K65" i="28"/>
  <c r="K64" i="28"/>
  <c r="K63" i="28"/>
  <c r="K62" i="28"/>
  <c r="K61" i="28"/>
  <c r="K60" i="28"/>
  <c r="K59" i="28"/>
  <c r="K58" i="28"/>
  <c r="K57" i="28"/>
  <c r="K56" i="28"/>
  <c r="K55" i="28"/>
  <c r="K54" i="28"/>
  <c r="K53" i="28"/>
  <c r="K52" i="28"/>
  <c r="K51" i="28"/>
  <c r="K50" i="28"/>
  <c r="K49" i="28"/>
  <c r="K48" i="28"/>
  <c r="K47" i="28"/>
  <c r="K46" i="28"/>
  <c r="K45" i="28"/>
  <c r="K44" i="28"/>
  <c r="K42" i="28"/>
  <c r="E42" i="28"/>
  <c r="E43" i="28" s="1"/>
  <c r="E44" i="28" s="1"/>
  <c r="E45" i="28" s="1"/>
  <c r="E46" i="28" s="1"/>
  <c r="E47" i="28" s="1"/>
  <c r="E48" i="28" s="1"/>
  <c r="E49" i="28" s="1"/>
  <c r="E50" i="28" s="1"/>
  <c r="E51" i="28" s="1"/>
  <c r="E52" i="28" s="1"/>
  <c r="E53" i="28" s="1"/>
  <c r="E54" i="28" s="1"/>
  <c r="E55" i="28" s="1"/>
  <c r="E56" i="28" s="1"/>
  <c r="E57" i="28" s="1"/>
  <c r="E58" i="28" s="1"/>
  <c r="E59" i="28" s="1"/>
  <c r="E60" i="28" s="1"/>
  <c r="E61" i="28" s="1"/>
  <c r="E62" i="28" s="1"/>
  <c r="E63" i="28" s="1"/>
  <c r="E64" i="28" s="1"/>
  <c r="E65" i="28" s="1"/>
  <c r="E66" i="28" s="1"/>
  <c r="E67" i="28" s="1"/>
  <c r="E68" i="28" s="1"/>
  <c r="E69" i="28" s="1"/>
  <c r="E70" i="28" s="1"/>
  <c r="E71" i="28" s="1"/>
  <c r="E72" i="28" s="1"/>
  <c r="E73" i="28" s="1"/>
  <c r="E74" i="28" s="1"/>
  <c r="E75" i="28" s="1"/>
  <c r="E76" i="28" s="1"/>
  <c r="E77" i="28" s="1"/>
  <c r="E78" i="28" s="1"/>
  <c r="E79" i="28" s="1"/>
  <c r="E80" i="28" s="1"/>
  <c r="E81" i="28" s="1"/>
  <c r="C21" i="28"/>
  <c r="C11" i="28"/>
  <c r="C10" i="28" s="1"/>
  <c r="B42" i="27"/>
  <c r="B41" i="27"/>
  <c r="C21" i="27"/>
  <c r="C11" i="27"/>
  <c r="F51" i="28" l="1"/>
  <c r="G61" i="28"/>
  <c r="F74" i="28"/>
  <c r="G78" i="28"/>
  <c r="G72" i="28"/>
  <c r="H43" i="28"/>
  <c r="F48" i="28"/>
  <c r="G52" i="28"/>
  <c r="F65" i="28"/>
  <c r="G63" i="28"/>
  <c r="H76" i="28"/>
  <c r="D50" i="27"/>
  <c r="D49" i="27"/>
  <c r="I50" i="27" s="1"/>
  <c r="H48" i="27"/>
  <c r="L157" i="28"/>
  <c r="L158" i="28" s="1"/>
  <c r="L159" i="28" s="1"/>
  <c r="L160" i="28" s="1"/>
  <c r="L161" i="28" s="1"/>
  <c r="L162" i="28" s="1"/>
  <c r="L163" i="28" s="1"/>
  <c r="L164" i="28" s="1"/>
  <c r="L165" i="28" s="1"/>
  <c r="L166" i="28" s="1"/>
  <c r="L167" i="28" s="1"/>
  <c r="L168" i="28" s="1"/>
  <c r="L169" i="28" s="1"/>
  <c r="L170" i="28" s="1"/>
  <c r="L171" i="28" s="1"/>
  <c r="L172" i="28" s="1"/>
  <c r="L173" i="28" s="1"/>
  <c r="L174" i="28" s="1"/>
  <c r="L175" i="28" s="1"/>
  <c r="L176" i="28" s="1"/>
  <c r="L177" i="28" s="1"/>
  <c r="L178" i="28" s="1"/>
  <c r="L179" i="28" s="1"/>
  <c r="L180" i="28" s="1"/>
  <c r="L181" i="28" s="1"/>
  <c r="L182" i="28" s="1"/>
  <c r="L183" i="28" s="1"/>
  <c r="L184" i="28" s="1"/>
  <c r="L185" i="28" s="1"/>
  <c r="L186" i="28" s="1"/>
  <c r="L187" i="28" s="1"/>
  <c r="L188" i="28" s="1"/>
  <c r="L189" i="28" s="1"/>
  <c r="L190" i="28" s="1"/>
  <c r="L191" i="28" s="1"/>
  <c r="L192" i="28" s="1"/>
  <c r="L193" i="28" s="1"/>
  <c r="L194" i="28" s="1"/>
  <c r="C23" i="28"/>
  <c r="C16" i="28"/>
  <c r="F75" i="28" s="1"/>
  <c r="C17" i="28"/>
  <c r="C13" i="28"/>
  <c r="J155" i="28"/>
  <c r="J156" i="28" s="1"/>
  <c r="J157" i="28" s="1"/>
  <c r="J158" i="28" s="1"/>
  <c r="J159" i="28" s="1"/>
  <c r="J160" i="28" s="1"/>
  <c r="J161" i="28" s="1"/>
  <c r="J162" i="28" s="1"/>
  <c r="J163" i="28" s="1"/>
  <c r="J164" i="28" s="1"/>
  <c r="J165" i="28" s="1"/>
  <c r="J166" i="28" s="1"/>
  <c r="J167" i="28" s="1"/>
  <c r="J168" i="28" s="1"/>
  <c r="J169" i="28" s="1"/>
  <c r="J170" i="28" s="1"/>
  <c r="J171" i="28" s="1"/>
  <c r="J172" i="28" s="1"/>
  <c r="J173" i="28" s="1"/>
  <c r="J174" i="28" s="1"/>
  <c r="J175" i="28" s="1"/>
  <c r="J176" i="28" s="1"/>
  <c r="J177" i="28" s="1"/>
  <c r="J178" i="28" s="1"/>
  <c r="J179" i="28" s="1"/>
  <c r="J180" i="28" s="1"/>
  <c r="J181" i="28" s="1"/>
  <c r="J182" i="28" s="1"/>
  <c r="J183" i="28" s="1"/>
  <c r="J184" i="28" s="1"/>
  <c r="J185" i="28" s="1"/>
  <c r="J186" i="28" s="1"/>
  <c r="J187" i="28" s="1"/>
  <c r="J188" i="28" s="1"/>
  <c r="J189" i="28" s="1"/>
  <c r="J190" i="28" s="1"/>
  <c r="J191" i="28" s="1"/>
  <c r="J192" i="28" s="1"/>
  <c r="J193" i="28" s="1"/>
  <c r="J194" i="28" s="1"/>
  <c r="C10" i="27"/>
  <c r="C23" i="27" s="1"/>
  <c r="I42" i="27"/>
  <c r="I41" i="27"/>
  <c r="E41" i="27"/>
  <c r="E42" i="27" s="1"/>
  <c r="C13" i="27"/>
  <c r="H59" i="28" l="1"/>
  <c r="H49" i="28"/>
  <c r="H62" i="28"/>
  <c r="H70" i="28"/>
  <c r="H65" i="28"/>
  <c r="H79" i="28"/>
  <c r="G55" i="28"/>
  <c r="F59" i="28"/>
  <c r="F54" i="28"/>
  <c r="F68" i="28"/>
  <c r="F57" i="28"/>
  <c r="G69" i="28"/>
  <c r="G58" i="28"/>
  <c r="G81" i="28"/>
  <c r="H68" i="28"/>
  <c r="H46" i="28"/>
  <c r="H41" i="28"/>
  <c r="G75" i="28"/>
  <c r="F71" i="28"/>
  <c r="H71" i="28"/>
  <c r="G64" i="28"/>
  <c r="F60" i="28"/>
  <c r="H55" i="28"/>
  <c r="G48" i="28"/>
  <c r="F44" i="28"/>
  <c r="F80" i="28"/>
  <c r="H74" i="28"/>
  <c r="G67" i="28"/>
  <c r="F63" i="28"/>
  <c r="H52" i="28"/>
  <c r="G45" i="28"/>
  <c r="G42" i="28"/>
  <c r="F77" i="28"/>
  <c r="H77" i="28"/>
  <c r="G70" i="28"/>
  <c r="F66" i="28"/>
  <c r="H61" i="28"/>
  <c r="G54" i="28"/>
  <c r="F50" i="28"/>
  <c r="H44" i="28"/>
  <c r="H80" i="28"/>
  <c r="G73" i="28"/>
  <c r="F69" i="28"/>
  <c r="H58" i="28"/>
  <c r="G51" i="28"/>
  <c r="F47" i="28"/>
  <c r="H47" i="28"/>
  <c r="H42" i="28"/>
  <c r="G76" i="28"/>
  <c r="F72" i="28"/>
  <c r="H67" i="28"/>
  <c r="G60" i="28"/>
  <c r="F56" i="28"/>
  <c r="H50" i="28"/>
  <c r="G43" i="28"/>
  <c r="G79" i="28"/>
  <c r="H48" i="28"/>
  <c r="H60" i="28"/>
  <c r="H72" i="28"/>
  <c r="G41" i="28"/>
  <c r="G59" i="28"/>
  <c r="G77" i="28"/>
  <c r="F49" i="28"/>
  <c r="F61" i="28"/>
  <c r="F79" i="28"/>
  <c r="H54" i="28"/>
  <c r="H66" i="28"/>
  <c r="H78" i="28"/>
  <c r="G47" i="28"/>
  <c r="G53" i="28"/>
  <c r="G65" i="28"/>
  <c r="G71" i="28"/>
  <c r="F43" i="28"/>
  <c r="F55" i="28"/>
  <c r="F67" i="28"/>
  <c r="F73" i="28"/>
  <c r="H45" i="28"/>
  <c r="H51" i="28"/>
  <c r="H57" i="28"/>
  <c r="H63" i="28"/>
  <c r="H69" i="28"/>
  <c r="H75" i="28"/>
  <c r="G44" i="28"/>
  <c r="G50" i="28"/>
  <c r="G56" i="28"/>
  <c r="G62" i="28"/>
  <c r="G68" i="28"/>
  <c r="G80" i="28"/>
  <c r="F46" i="28"/>
  <c r="F52" i="28"/>
  <c r="F64" i="28"/>
  <c r="F70" i="28"/>
  <c r="F76" i="28"/>
  <c r="H81" i="28"/>
  <c r="G74" i="28"/>
  <c r="F58" i="28"/>
  <c r="F42" i="28"/>
  <c r="H64" i="28"/>
  <c r="G57" i="28"/>
  <c r="F53" i="28"/>
  <c r="H53" i="28"/>
  <c r="G46" i="28"/>
  <c r="F41" i="28"/>
  <c r="F78" i="28"/>
  <c r="H73" i="28"/>
  <c r="G66" i="28"/>
  <c r="F62" i="28"/>
  <c r="H56" i="28"/>
  <c r="G49" i="28"/>
  <c r="F45" i="28"/>
  <c r="F81" i="28"/>
  <c r="I49" i="27"/>
  <c r="J49" i="27"/>
  <c r="K49" i="27" s="1"/>
  <c r="J50" i="27"/>
  <c r="K50" i="27" s="1"/>
  <c r="D43" i="28"/>
  <c r="D49" i="28"/>
  <c r="D55" i="28"/>
  <c r="D61" i="28"/>
  <c r="D67" i="28"/>
  <c r="D73" i="28"/>
  <c r="D79" i="28"/>
  <c r="D42" i="28"/>
  <c r="C48" i="28"/>
  <c r="C54" i="28"/>
  <c r="C60" i="28"/>
  <c r="C66" i="28"/>
  <c r="C72" i="28"/>
  <c r="C78" i="28"/>
  <c r="B44" i="28"/>
  <c r="B50" i="28"/>
  <c r="B56" i="28"/>
  <c r="B62" i="28"/>
  <c r="B68" i="28"/>
  <c r="B74" i="28"/>
  <c r="B80" i="28"/>
  <c r="D44" i="28"/>
  <c r="D50" i="28"/>
  <c r="D56" i="28"/>
  <c r="D62" i="28"/>
  <c r="D68" i="28"/>
  <c r="D74" i="28"/>
  <c r="D80" i="28"/>
  <c r="C43" i="28"/>
  <c r="C49" i="28"/>
  <c r="C55" i="28"/>
  <c r="C61" i="28"/>
  <c r="C67" i="28"/>
  <c r="C73" i="28"/>
  <c r="C79" i="28"/>
  <c r="B45" i="28"/>
  <c r="B51" i="28"/>
  <c r="B57" i="28"/>
  <c r="B63" i="28"/>
  <c r="B69" i="28"/>
  <c r="B75" i="28"/>
  <c r="B81" i="28"/>
  <c r="D45" i="28"/>
  <c r="D51" i="28"/>
  <c r="D57" i="28"/>
  <c r="D63" i="28"/>
  <c r="D69" i="28"/>
  <c r="D75" i="28"/>
  <c r="D81" i="28"/>
  <c r="C44" i="28"/>
  <c r="C50" i="28"/>
  <c r="C56" i="28"/>
  <c r="C62" i="28"/>
  <c r="C68" i="28"/>
  <c r="C74" i="28"/>
  <c r="C80" i="28"/>
  <c r="B46" i="28"/>
  <c r="B52" i="28"/>
  <c r="B58" i="28"/>
  <c r="B64" i="28"/>
  <c r="B70" i="28"/>
  <c r="B76" i="28"/>
  <c r="B42" i="28"/>
  <c r="D52" i="28"/>
  <c r="B53" i="28"/>
  <c r="D46" i="28"/>
  <c r="D58" i="28"/>
  <c r="D64" i="28"/>
  <c r="D70" i="28"/>
  <c r="D76" i="28"/>
  <c r="B41" i="28"/>
  <c r="C45" i="28"/>
  <c r="C51" i="28"/>
  <c r="C57" i="28"/>
  <c r="C63" i="28"/>
  <c r="C69" i="28"/>
  <c r="C75" i="28"/>
  <c r="C81" i="28"/>
  <c r="B47" i="28"/>
  <c r="B59" i="28"/>
  <c r="B65" i="28"/>
  <c r="B71" i="28"/>
  <c r="B77" i="28"/>
  <c r="D47" i="28"/>
  <c r="D53" i="28"/>
  <c r="D59" i="28"/>
  <c r="D65" i="28"/>
  <c r="D71" i="28"/>
  <c r="D77" i="28"/>
  <c r="C41" i="28"/>
  <c r="C46" i="28"/>
  <c r="C52" i="28"/>
  <c r="C58" i="28"/>
  <c r="C64" i="28"/>
  <c r="C70" i="28"/>
  <c r="C76" i="28"/>
  <c r="C42" i="28"/>
  <c r="B48" i="28"/>
  <c r="B54" i="28"/>
  <c r="B60" i="28"/>
  <c r="B66" i="28"/>
  <c r="B72" i="28"/>
  <c r="B78" i="28"/>
  <c r="D48" i="28"/>
  <c r="D54" i="28"/>
  <c r="D60" i="28"/>
  <c r="D66" i="28"/>
  <c r="D72" i="28"/>
  <c r="D78" i="28"/>
  <c r="D41" i="28"/>
  <c r="C47" i="28"/>
  <c r="C53" i="28"/>
  <c r="C59" i="28"/>
  <c r="C65" i="28"/>
  <c r="C71" i="28"/>
  <c r="C77" i="28"/>
  <c r="B43" i="28"/>
  <c r="B49" i="28"/>
  <c r="B55" i="28"/>
  <c r="B61" i="28"/>
  <c r="B67" i="28"/>
  <c r="B73" i="28"/>
  <c r="B79" i="28"/>
  <c r="C14" i="28"/>
  <c r="K193" i="28"/>
  <c r="C192" i="28"/>
  <c r="B191" i="28"/>
  <c r="G190" i="28"/>
  <c r="E188" i="28"/>
  <c r="K187" i="28"/>
  <c r="C186" i="28"/>
  <c r="B185" i="28"/>
  <c r="G184" i="28"/>
  <c r="E182" i="28"/>
  <c r="K181" i="28"/>
  <c r="C180" i="28"/>
  <c r="B179" i="28"/>
  <c r="G178" i="28"/>
  <c r="E176" i="28"/>
  <c r="K175" i="28"/>
  <c r="C174" i="28"/>
  <c r="B173" i="28"/>
  <c r="G172" i="28"/>
  <c r="E170" i="28"/>
  <c r="K169" i="28"/>
  <c r="C168" i="28"/>
  <c r="B167" i="28"/>
  <c r="G166" i="28"/>
  <c r="E164" i="28"/>
  <c r="K163" i="28"/>
  <c r="C162" i="28"/>
  <c r="B161" i="28"/>
  <c r="G160" i="28"/>
  <c r="K155" i="28"/>
  <c r="E155" i="28"/>
  <c r="G154" i="28"/>
  <c r="C193" i="28"/>
  <c r="B192" i="28"/>
  <c r="G191" i="28"/>
  <c r="E189" i="28"/>
  <c r="K188" i="28"/>
  <c r="C187" i="28"/>
  <c r="B186" i="28"/>
  <c r="G185" i="28"/>
  <c r="E183" i="28"/>
  <c r="K182" i="28"/>
  <c r="C181" i="28"/>
  <c r="B180" i="28"/>
  <c r="G179" i="28"/>
  <c r="E177" i="28"/>
  <c r="K176" i="28"/>
  <c r="C175" i="28"/>
  <c r="B174" i="28"/>
  <c r="G173" i="28"/>
  <c r="E171" i="28"/>
  <c r="K170" i="28"/>
  <c r="C169" i="28"/>
  <c r="B168" i="28"/>
  <c r="G167" i="28"/>
  <c r="E165" i="28"/>
  <c r="K164" i="28"/>
  <c r="C163" i="28"/>
  <c r="B162" i="28"/>
  <c r="G161" i="28"/>
  <c r="E159" i="28"/>
  <c r="K158" i="28"/>
  <c r="E158" i="28"/>
  <c r="K157" i="28"/>
  <c r="E157" i="28"/>
  <c r="K156" i="28"/>
  <c r="E156" i="28"/>
  <c r="C153" i="28"/>
  <c r="K194" i="28"/>
  <c r="E193" i="28"/>
  <c r="C190" i="28"/>
  <c r="G189" i="28"/>
  <c r="E185" i="28"/>
  <c r="C183" i="28"/>
  <c r="G181" i="28"/>
  <c r="K180" i="28"/>
  <c r="C179" i="28"/>
  <c r="E178" i="28"/>
  <c r="B176" i="28"/>
  <c r="E175" i="28"/>
  <c r="C172" i="28"/>
  <c r="G171" i="28"/>
  <c r="E167" i="28"/>
  <c r="C165" i="28"/>
  <c r="G163" i="28"/>
  <c r="K162" i="28"/>
  <c r="C161" i="28"/>
  <c r="E160" i="28"/>
  <c r="C158" i="28"/>
  <c r="G157" i="28"/>
  <c r="B156" i="28"/>
  <c r="C155" i="28"/>
  <c r="B193" i="28"/>
  <c r="E192" i="28"/>
  <c r="K190" i="28"/>
  <c r="B190" i="28"/>
  <c r="G188" i="28"/>
  <c r="K183" i="28"/>
  <c r="B183" i="28"/>
  <c r="C182" i="28"/>
  <c r="G180" i="28"/>
  <c r="K179" i="28"/>
  <c r="B175" i="28"/>
  <c r="E174" i="28"/>
  <c r="K172" i="28"/>
  <c r="B172" i="28"/>
  <c r="G170" i="28"/>
  <c r="K165" i="28"/>
  <c r="B165" i="28"/>
  <c r="C164" i="28"/>
  <c r="G162" i="28"/>
  <c r="K161" i="28"/>
  <c r="B158" i="28"/>
  <c r="B155" i="28"/>
  <c r="C154" i="28"/>
  <c r="E191" i="28"/>
  <c r="C189" i="28"/>
  <c r="G187" i="28"/>
  <c r="K186" i="28"/>
  <c r="C185" i="28"/>
  <c r="E184" i="28"/>
  <c r="B182" i="28"/>
  <c r="E181" i="28"/>
  <c r="C178" i="28"/>
  <c r="G177" i="28"/>
  <c r="E173" i="28"/>
  <c r="C171" i="28"/>
  <c r="G169" i="28"/>
  <c r="K168" i="28"/>
  <c r="C167" i="28"/>
  <c r="E166" i="28"/>
  <c r="B164" i="28"/>
  <c r="E163" i="28"/>
  <c r="C160" i="28"/>
  <c r="G159" i="28"/>
  <c r="C157" i="28"/>
  <c r="B154" i="28"/>
  <c r="G193" i="28"/>
  <c r="K192" i="28"/>
  <c r="C191" i="28"/>
  <c r="E190" i="28"/>
  <c r="B188" i="28"/>
  <c r="E187" i="28"/>
  <c r="C184" i="28"/>
  <c r="G183" i="28"/>
  <c r="E179" i="28"/>
  <c r="C177" i="28"/>
  <c r="G175" i="28"/>
  <c r="K174" i="28"/>
  <c r="C173" i="28"/>
  <c r="E172" i="28"/>
  <c r="B170" i="28"/>
  <c r="E169" i="28"/>
  <c r="C166" i="28"/>
  <c r="G165" i="28"/>
  <c r="E161" i="28"/>
  <c r="C159" i="28"/>
  <c r="G158" i="28"/>
  <c r="G155" i="28"/>
  <c r="G192" i="28"/>
  <c r="K191" i="28"/>
  <c r="B187" i="28"/>
  <c r="E186" i="28"/>
  <c r="K184" i="28"/>
  <c r="B184" i="28"/>
  <c r="G182" i="28"/>
  <c r="K177" i="28"/>
  <c r="B177" i="28"/>
  <c r="C176" i="28"/>
  <c r="G174" i="28"/>
  <c r="K173" i="28"/>
  <c r="B169" i="28"/>
  <c r="E168" i="28"/>
  <c r="K166" i="28"/>
  <c r="B166" i="28"/>
  <c r="G164" i="28"/>
  <c r="K159" i="28"/>
  <c r="B159" i="28"/>
  <c r="C156" i="28"/>
  <c r="E154" i="28"/>
  <c r="B189" i="28"/>
  <c r="G186" i="28"/>
  <c r="E180" i="28"/>
  <c r="B163" i="28"/>
  <c r="K160" i="28"/>
  <c r="K171" i="28"/>
  <c r="B160" i="28"/>
  <c r="B181" i="28"/>
  <c r="K178" i="28"/>
  <c r="C170" i="28"/>
  <c r="K167" i="28"/>
  <c r="K189" i="28"/>
  <c r="B178" i="28"/>
  <c r="G156" i="28"/>
  <c r="G168" i="28"/>
  <c r="C188" i="28"/>
  <c r="B157" i="28"/>
  <c r="C20" i="28"/>
  <c r="E162" i="28"/>
  <c r="G176" i="28"/>
  <c r="B171" i="28"/>
  <c r="K185" i="28"/>
  <c r="C22" i="28"/>
  <c r="E50" i="27"/>
  <c r="C16" i="27"/>
  <c r="C17" i="27"/>
  <c r="C22" i="27"/>
  <c r="C14" i="27"/>
  <c r="B39" i="23"/>
  <c r="C22" i="23"/>
  <c r="C11" i="23" s="1"/>
  <c r="D16" i="23"/>
  <c r="D13" i="23"/>
  <c r="C13" i="23"/>
  <c r="C14" i="23" s="1"/>
  <c r="D9" i="23"/>
  <c r="C39" i="23" s="1"/>
  <c r="B39" i="22"/>
  <c r="C21" i="22"/>
  <c r="C10" i="22" s="1"/>
  <c r="D15" i="22"/>
  <c r="C12" i="22"/>
  <c r="C13" i="22" s="1"/>
  <c r="D8" i="22"/>
  <c r="C39" i="22" s="1"/>
  <c r="B39" i="17"/>
  <c r="C22" i="17"/>
  <c r="C11" i="17" s="1"/>
  <c r="D16" i="17"/>
  <c r="D13" i="17"/>
  <c r="D9" i="17"/>
  <c r="C39" i="17" s="1"/>
  <c r="C13" i="17"/>
  <c r="D14" i="14"/>
  <c r="C20" i="14"/>
  <c r="C20" i="13"/>
  <c r="C11" i="13" s="1"/>
  <c r="J46" i="28" l="1"/>
  <c r="J52" i="28"/>
  <c r="J58" i="28"/>
  <c r="J64" i="28"/>
  <c r="J70" i="28"/>
  <c r="J76" i="28"/>
  <c r="J43" i="28"/>
  <c r="J54" i="28"/>
  <c r="J72" i="28"/>
  <c r="J45" i="28"/>
  <c r="J50" i="28"/>
  <c r="J68" i="28"/>
  <c r="J80" i="28"/>
  <c r="J57" i="28"/>
  <c r="J75" i="28"/>
  <c r="J47" i="28"/>
  <c r="J53" i="28"/>
  <c r="J59" i="28"/>
  <c r="J65" i="28"/>
  <c r="J71" i="28"/>
  <c r="J77" i="28"/>
  <c r="J44" i="28"/>
  <c r="J48" i="28"/>
  <c r="J66" i="28"/>
  <c r="J78" i="28"/>
  <c r="J56" i="28"/>
  <c r="J62" i="28"/>
  <c r="J74" i="28"/>
  <c r="J51" i="28"/>
  <c r="J63" i="28"/>
  <c r="J69" i="28"/>
  <c r="J81" i="28"/>
  <c r="J60" i="28"/>
  <c r="J49" i="28"/>
  <c r="J55" i="28"/>
  <c r="J61" i="28"/>
  <c r="J67" i="28"/>
  <c r="J73" i="28"/>
  <c r="J79" i="28"/>
  <c r="J42" i="28"/>
  <c r="D51" i="27"/>
  <c r="H50" i="27"/>
  <c r="C20" i="27"/>
  <c r="I156" i="28"/>
  <c r="I157" i="28"/>
  <c r="I81" i="28"/>
  <c r="I80" i="28"/>
  <c r="I79" i="28"/>
  <c r="I78" i="28"/>
  <c r="I77" i="28"/>
  <c r="I76" i="28"/>
  <c r="I75" i="28"/>
  <c r="L76" i="28"/>
  <c r="L75" i="28"/>
  <c r="L74" i="28"/>
  <c r="L73" i="28"/>
  <c r="I69" i="28"/>
  <c r="L64" i="28"/>
  <c r="L61" i="28"/>
  <c r="L60" i="28"/>
  <c r="L59" i="28"/>
  <c r="L58" i="28"/>
  <c r="L57" i="28"/>
  <c r="L56" i="28"/>
  <c r="L55" i="28"/>
  <c r="L54" i="28"/>
  <c r="L53" i="28"/>
  <c r="L52" i="28"/>
  <c r="L51" i="28"/>
  <c r="L50" i="28"/>
  <c r="L49" i="28"/>
  <c r="L48" i="28"/>
  <c r="L47" i="28"/>
  <c r="L46" i="28"/>
  <c r="L45" i="28"/>
  <c r="L44" i="28"/>
  <c r="L43" i="28"/>
  <c r="I42" i="28"/>
  <c r="L72" i="28"/>
  <c r="I63" i="28"/>
  <c r="I74" i="28"/>
  <c r="I71" i="28"/>
  <c r="L69" i="28"/>
  <c r="I70" i="28"/>
  <c r="L68" i="28"/>
  <c r="I67" i="28"/>
  <c r="L66" i="28"/>
  <c r="I65" i="28"/>
  <c r="I62" i="28"/>
  <c r="L71" i="28"/>
  <c r="I66" i="28"/>
  <c r="I59" i="28"/>
  <c r="I53" i="28"/>
  <c r="I47" i="28"/>
  <c r="L42" i="28"/>
  <c r="L67" i="28"/>
  <c r="I60" i="28"/>
  <c r="I54" i="28"/>
  <c r="I48" i="28"/>
  <c r="I57" i="28"/>
  <c r="I51" i="28"/>
  <c r="I45" i="28"/>
  <c r="I72" i="28"/>
  <c r="I68" i="28"/>
  <c r="I58" i="28"/>
  <c r="I52" i="28"/>
  <c r="I46" i="28"/>
  <c r="L70" i="28"/>
  <c r="I64" i="28"/>
  <c r="I61" i="28"/>
  <c r="I56" i="28"/>
  <c r="I43" i="28"/>
  <c r="I158" i="28"/>
  <c r="H155" i="28"/>
  <c r="I73" i="28"/>
  <c r="I55" i="28"/>
  <c r="I50" i="28"/>
  <c r="F155" i="28"/>
  <c r="L65" i="28"/>
  <c r="I49" i="28"/>
  <c r="I44" i="28"/>
  <c r="D155" i="28"/>
  <c r="D156" i="28" s="1"/>
  <c r="D157" i="28" s="1"/>
  <c r="D158" i="28" s="1"/>
  <c r="D159" i="28" s="1"/>
  <c r="D160" i="28" s="1"/>
  <c r="D161" i="28" s="1"/>
  <c r="D162" i="28" s="1"/>
  <c r="D163" i="28" s="1"/>
  <c r="D164" i="28" s="1"/>
  <c r="D165" i="28" s="1"/>
  <c r="D166" i="28" s="1"/>
  <c r="D167" i="28" s="1"/>
  <c r="D168" i="28" s="1"/>
  <c r="D169" i="28" s="1"/>
  <c r="D170" i="28" s="1"/>
  <c r="D171" i="28" s="1"/>
  <c r="D172" i="28" s="1"/>
  <c r="D173" i="28" s="1"/>
  <c r="D174" i="28" s="1"/>
  <c r="D175" i="28" s="1"/>
  <c r="D176" i="28" s="1"/>
  <c r="D177" i="28" s="1"/>
  <c r="D178" i="28" s="1"/>
  <c r="D179" i="28" s="1"/>
  <c r="D180" i="28" s="1"/>
  <c r="D181" i="28" s="1"/>
  <c r="D182" i="28" s="1"/>
  <c r="D183" i="28" s="1"/>
  <c r="D184" i="28" s="1"/>
  <c r="D185" i="28" s="1"/>
  <c r="D186" i="28" s="1"/>
  <c r="D187" i="28" s="1"/>
  <c r="D188" i="28" s="1"/>
  <c r="D189" i="28" s="1"/>
  <c r="D190" i="28" s="1"/>
  <c r="D191" i="28" s="1"/>
  <c r="D192" i="28" s="1"/>
  <c r="D193" i="28" s="1"/>
  <c r="L62" i="28"/>
  <c r="L78" i="28"/>
  <c r="L77" i="28"/>
  <c r="L63" i="28"/>
  <c r="L79" i="28"/>
  <c r="L81" i="28"/>
  <c r="L80" i="28"/>
  <c r="E51" i="27"/>
  <c r="C9" i="22"/>
  <c r="C20" i="22" s="1"/>
  <c r="D11" i="22"/>
  <c r="D12" i="22" s="1"/>
  <c r="D13" i="22" s="1"/>
  <c r="C10" i="23"/>
  <c r="C21" i="23"/>
  <c r="C24" i="23"/>
  <c r="C17" i="23"/>
  <c r="D14" i="23"/>
  <c r="D22" i="23"/>
  <c r="C23" i="23"/>
  <c r="G39" i="23" s="1"/>
  <c r="D21" i="22"/>
  <c r="C22" i="22"/>
  <c r="G39" i="22" s="1"/>
  <c r="D22" i="17"/>
  <c r="D14" i="17"/>
  <c r="C83" i="14"/>
  <c r="C82" i="14"/>
  <c r="A83" i="14"/>
  <c r="A82" i="14"/>
  <c r="B83" i="14"/>
  <c r="B82" i="14"/>
  <c r="D83" i="14"/>
  <c r="D82" i="14"/>
  <c r="D38" i="14"/>
  <c r="B38" i="14"/>
  <c r="J92" i="13"/>
  <c r="F92" i="13"/>
  <c r="A93" i="13"/>
  <c r="A92" i="13"/>
  <c r="B55" i="13"/>
  <c r="G55" i="13" s="1"/>
  <c r="F40" i="13"/>
  <c r="C13" i="13"/>
  <c r="C21" i="13" s="1"/>
  <c r="C10" i="13"/>
  <c r="B66" i="13" s="1"/>
  <c r="G66" i="13" s="1"/>
  <c r="D52" i="27" l="1"/>
  <c r="H51" i="27"/>
  <c r="J51" i="27"/>
  <c r="K51" i="27" s="1"/>
  <c r="I51" i="27"/>
  <c r="H156" i="28"/>
  <c r="H157" i="28" s="1"/>
  <c r="H158" i="28" s="1"/>
  <c r="H159" i="28" s="1"/>
  <c r="H160" i="28" s="1"/>
  <c r="H161" i="28" s="1"/>
  <c r="H162" i="28" s="1"/>
  <c r="H163" i="28" s="1"/>
  <c r="H164" i="28" s="1"/>
  <c r="H165" i="28" s="1"/>
  <c r="H166" i="28" s="1"/>
  <c r="H167" i="28" s="1"/>
  <c r="H168" i="28" s="1"/>
  <c r="H169" i="28" s="1"/>
  <c r="H170" i="28" s="1"/>
  <c r="H171" i="28" s="1"/>
  <c r="H172" i="28" s="1"/>
  <c r="H173" i="28" s="1"/>
  <c r="H174" i="28" s="1"/>
  <c r="H175" i="28" s="1"/>
  <c r="H176" i="28" s="1"/>
  <c r="H177" i="28" s="1"/>
  <c r="H178" i="28" s="1"/>
  <c r="H179" i="28" s="1"/>
  <c r="H180" i="28" s="1"/>
  <c r="H181" i="28" s="1"/>
  <c r="H182" i="28" s="1"/>
  <c r="H183" i="28" s="1"/>
  <c r="H184" i="28" s="1"/>
  <c r="H185" i="28" s="1"/>
  <c r="H186" i="28" s="1"/>
  <c r="H187" i="28" s="1"/>
  <c r="H188" i="28" s="1"/>
  <c r="H189" i="28" s="1"/>
  <c r="H190" i="28" s="1"/>
  <c r="H191" i="28" s="1"/>
  <c r="H192" i="28" s="1"/>
  <c r="H193" i="28" s="1"/>
  <c r="F156" i="28"/>
  <c r="F157" i="28" s="1"/>
  <c r="F158" i="28" s="1"/>
  <c r="F159" i="28" s="1"/>
  <c r="F160" i="28" s="1"/>
  <c r="F161" i="28" s="1"/>
  <c r="F162" i="28" s="1"/>
  <c r="F163" i="28" s="1"/>
  <c r="F164" i="28" s="1"/>
  <c r="F165" i="28" s="1"/>
  <c r="F166" i="28" s="1"/>
  <c r="F167" i="28" s="1"/>
  <c r="F168" i="28" s="1"/>
  <c r="F169" i="28" s="1"/>
  <c r="F170" i="28" s="1"/>
  <c r="F171" i="28" s="1"/>
  <c r="F172" i="28" s="1"/>
  <c r="F173" i="28" s="1"/>
  <c r="F174" i="28" s="1"/>
  <c r="F175" i="28" s="1"/>
  <c r="F176" i="28" s="1"/>
  <c r="F177" i="28" s="1"/>
  <c r="F178" i="28" s="1"/>
  <c r="F179" i="28" s="1"/>
  <c r="F180" i="28" s="1"/>
  <c r="F181" i="28" s="1"/>
  <c r="F182" i="28" s="1"/>
  <c r="F183" i="28" s="1"/>
  <c r="F184" i="28" s="1"/>
  <c r="F185" i="28" s="1"/>
  <c r="F186" i="28" s="1"/>
  <c r="F187" i="28" s="1"/>
  <c r="F188" i="28" s="1"/>
  <c r="F189" i="28" s="1"/>
  <c r="F190" i="28" s="1"/>
  <c r="F191" i="28" s="1"/>
  <c r="F192" i="28" s="1"/>
  <c r="F193" i="28" s="1"/>
  <c r="I155" i="28"/>
  <c r="E52" i="27"/>
  <c r="H40" i="13"/>
  <c r="C41" i="13" s="1"/>
  <c r="H41" i="13" s="1"/>
  <c r="C42" i="13" s="1"/>
  <c r="H42" i="13" s="1"/>
  <c r="C16" i="22"/>
  <c r="B53" i="22" s="1"/>
  <c r="C23" i="22"/>
  <c r="D11" i="23"/>
  <c r="D10" i="23" s="1"/>
  <c r="D23" i="23"/>
  <c r="H39" i="23" s="1"/>
  <c r="B43" i="23"/>
  <c r="B57" i="23"/>
  <c r="B53" i="23"/>
  <c r="B49" i="23"/>
  <c r="B44" i="23"/>
  <c r="B45" i="23"/>
  <c r="B63" i="23" s="1"/>
  <c r="C18" i="23"/>
  <c r="B48" i="23"/>
  <c r="B42" i="23"/>
  <c r="B58" i="23"/>
  <c r="B54" i="23"/>
  <c r="B50" i="23"/>
  <c r="B46" i="23"/>
  <c r="B56" i="23"/>
  <c r="B59" i="23"/>
  <c r="B55" i="23"/>
  <c r="B51" i="23"/>
  <c r="B47" i="23"/>
  <c r="B40" i="23"/>
  <c r="B52" i="23"/>
  <c r="B41" i="23"/>
  <c r="D10" i="22"/>
  <c r="D9" i="22" s="1"/>
  <c r="D22" i="22"/>
  <c r="H39" i="22" s="1"/>
  <c r="B45" i="22"/>
  <c r="B63" i="22" s="1"/>
  <c r="B51" i="22"/>
  <c r="B40" i="22"/>
  <c r="D11" i="17"/>
  <c r="D23" i="17"/>
  <c r="H39" i="17" s="1"/>
  <c r="D10" i="17"/>
  <c r="D24" i="17" s="1"/>
  <c r="B74" i="13"/>
  <c r="G74" i="13" s="1"/>
  <c r="C15" i="13"/>
  <c r="D54" i="13" s="1"/>
  <c r="B56" i="13"/>
  <c r="B46" i="13"/>
  <c r="G46" i="13" s="1"/>
  <c r="B54" i="13"/>
  <c r="G54" i="13" s="1"/>
  <c r="B76" i="13"/>
  <c r="G76" i="13" s="1"/>
  <c r="B44" i="13"/>
  <c r="G44" i="13" s="1"/>
  <c r="B75" i="13"/>
  <c r="C22" i="13"/>
  <c r="B47" i="13"/>
  <c r="G47" i="13" s="1"/>
  <c r="B48" i="13"/>
  <c r="G48" i="13" s="1"/>
  <c r="B68" i="13"/>
  <c r="G68" i="13" s="1"/>
  <c r="C14" i="17"/>
  <c r="C23" i="17" s="1"/>
  <c r="G39" i="17" s="1"/>
  <c r="B52" i="13"/>
  <c r="B60" i="13"/>
  <c r="B64" i="13"/>
  <c r="G64" i="13" s="1"/>
  <c r="B72" i="13"/>
  <c r="G72" i="13" s="1"/>
  <c r="B80" i="13"/>
  <c r="B45" i="13"/>
  <c r="B53" i="13"/>
  <c r="G56" i="13"/>
  <c r="D59" i="13"/>
  <c r="B61" i="13"/>
  <c r="B69" i="13"/>
  <c r="B77" i="13"/>
  <c r="D60" i="13"/>
  <c r="F60" i="13" s="1"/>
  <c r="B63" i="13"/>
  <c r="G63" i="13" s="1"/>
  <c r="B71" i="13"/>
  <c r="G71" i="13" s="1"/>
  <c r="B79" i="13"/>
  <c r="G79" i="13" s="1"/>
  <c r="B41" i="13"/>
  <c r="B49" i="13"/>
  <c r="D55" i="13"/>
  <c r="F55" i="13" s="1"/>
  <c r="B57" i="13"/>
  <c r="B65" i="13"/>
  <c r="B73" i="13"/>
  <c r="B40" i="13"/>
  <c r="G40" i="13" s="1"/>
  <c r="B42" i="13"/>
  <c r="B50" i="13"/>
  <c r="B58" i="13"/>
  <c r="B62" i="13"/>
  <c r="B70" i="13"/>
  <c r="D76" i="13"/>
  <c r="B78" i="13"/>
  <c r="B43" i="13"/>
  <c r="B51" i="13"/>
  <c r="B59" i="13"/>
  <c r="B67" i="13"/>
  <c r="C17" i="22" l="1"/>
  <c r="B55" i="22"/>
  <c r="B49" i="22"/>
  <c r="B48" i="22"/>
  <c r="B59" i="22"/>
  <c r="B57" i="22"/>
  <c r="B52" i="22"/>
  <c r="B50" i="22"/>
  <c r="B43" i="22"/>
  <c r="B56" i="22"/>
  <c r="B58" i="22"/>
  <c r="B41" i="22"/>
  <c r="B46" i="22"/>
  <c r="B44" i="22"/>
  <c r="B42" i="22"/>
  <c r="B47" i="22"/>
  <c r="B54" i="22"/>
  <c r="H52" i="27"/>
  <c r="D53" i="27"/>
  <c r="J52" i="27"/>
  <c r="K52" i="27" s="1"/>
  <c r="I52" i="27"/>
  <c r="E53" i="27"/>
  <c r="D57" i="13"/>
  <c r="D61" i="13"/>
  <c r="D52" i="13"/>
  <c r="D70" i="13"/>
  <c r="D74" i="13"/>
  <c r="D79" i="13"/>
  <c r="D44" i="13"/>
  <c r="C16" i="13"/>
  <c r="D49" i="13"/>
  <c r="D45" i="13"/>
  <c r="D51" i="13"/>
  <c r="D62" i="13"/>
  <c r="D66" i="13"/>
  <c r="D73" i="13"/>
  <c r="D71" i="13"/>
  <c r="C19" i="13"/>
  <c r="D75" i="13"/>
  <c r="F75" i="13" s="1"/>
  <c r="D42" i="13"/>
  <c r="D56" i="13"/>
  <c r="D80" i="13"/>
  <c r="D43" i="13"/>
  <c r="D58" i="13"/>
  <c r="F59" i="13" s="1"/>
  <c r="D47" i="13"/>
  <c r="F47" i="13" s="1"/>
  <c r="D41" i="13"/>
  <c r="D77" i="13"/>
  <c r="D40" i="13"/>
  <c r="D63" i="13"/>
  <c r="D72" i="13"/>
  <c r="D67" i="13"/>
  <c r="F68" i="13" s="1"/>
  <c r="C43" i="13"/>
  <c r="H43" i="13" s="1"/>
  <c r="C44" i="13" s="1"/>
  <c r="H44" i="13" s="1"/>
  <c r="C45" i="13" s="1"/>
  <c r="H45" i="13" s="1"/>
  <c r="D68" i="13"/>
  <c r="D53" i="13"/>
  <c r="F53" i="13" s="1"/>
  <c r="D65" i="13"/>
  <c r="D48" i="13"/>
  <c r="D69" i="13"/>
  <c r="D64" i="13"/>
  <c r="D78" i="13"/>
  <c r="D50" i="13"/>
  <c r="D46" i="13"/>
  <c r="B85" i="13"/>
  <c r="D45" i="23"/>
  <c r="B97" i="23" s="1"/>
  <c r="G40" i="23"/>
  <c r="G59" i="23"/>
  <c r="D58" i="23"/>
  <c r="G55" i="23"/>
  <c r="D54" i="23"/>
  <c r="G51" i="23"/>
  <c r="D50" i="23"/>
  <c r="G47" i="23"/>
  <c r="D46" i="23"/>
  <c r="G41" i="23"/>
  <c r="D57" i="23"/>
  <c r="D49" i="23"/>
  <c r="G42" i="23"/>
  <c r="G58" i="23"/>
  <c r="D59" i="23"/>
  <c r="G56" i="23"/>
  <c r="D55" i="23"/>
  <c r="G52" i="23"/>
  <c r="D51" i="23"/>
  <c r="G48" i="23"/>
  <c r="D47" i="23"/>
  <c r="G43" i="23"/>
  <c r="D40" i="23"/>
  <c r="G50" i="23"/>
  <c r="G44" i="23"/>
  <c r="D41" i="23"/>
  <c r="D53" i="23"/>
  <c r="G57" i="23"/>
  <c r="D56" i="23"/>
  <c r="G53" i="23"/>
  <c r="D52" i="23"/>
  <c r="G49" i="23"/>
  <c r="D48" i="23"/>
  <c r="G45" i="23"/>
  <c r="D42" i="23"/>
  <c r="G54" i="23"/>
  <c r="D44" i="23"/>
  <c r="D43" i="23"/>
  <c r="G46" i="23"/>
  <c r="D21" i="23"/>
  <c r="D17" i="23"/>
  <c r="D24" i="23"/>
  <c r="D45" i="22"/>
  <c r="B100" i="22" s="1"/>
  <c r="G40" i="22"/>
  <c r="G59" i="22"/>
  <c r="D58" i="22"/>
  <c r="G55" i="22"/>
  <c r="D54" i="22"/>
  <c r="G51" i="22"/>
  <c r="D50" i="22"/>
  <c r="G47" i="22"/>
  <c r="D46" i="22"/>
  <c r="G41" i="22"/>
  <c r="G42" i="22"/>
  <c r="D59" i="22"/>
  <c r="G56" i="22"/>
  <c r="D55" i="22"/>
  <c r="G52" i="22"/>
  <c r="D51" i="22"/>
  <c r="G48" i="22"/>
  <c r="D47" i="22"/>
  <c r="G43" i="22"/>
  <c r="D40" i="22"/>
  <c r="D43" i="22"/>
  <c r="G44" i="22"/>
  <c r="D41" i="22"/>
  <c r="G57" i="22"/>
  <c r="D56" i="22"/>
  <c r="G53" i="22"/>
  <c r="D52" i="22"/>
  <c r="G49" i="22"/>
  <c r="D48" i="22"/>
  <c r="G45" i="22"/>
  <c r="B68" i="22" s="1"/>
  <c r="D42" i="22"/>
  <c r="G58" i="22"/>
  <c r="D57" i="22"/>
  <c r="G54" i="22"/>
  <c r="D53" i="22"/>
  <c r="G50" i="22"/>
  <c r="D49" i="22"/>
  <c r="G46" i="22"/>
  <c r="D44" i="22"/>
  <c r="D20" i="22"/>
  <c r="D16" i="22"/>
  <c r="D23" i="22"/>
  <c r="D17" i="17"/>
  <c r="D21" i="17"/>
  <c r="F73" i="13"/>
  <c r="F49" i="13"/>
  <c r="F67" i="13"/>
  <c r="F74" i="13"/>
  <c r="F46" i="13"/>
  <c r="F54" i="13"/>
  <c r="F56" i="13"/>
  <c r="F43" i="13"/>
  <c r="G75" i="13"/>
  <c r="G65" i="13"/>
  <c r="F77" i="13"/>
  <c r="F80" i="13"/>
  <c r="G69" i="13"/>
  <c r="G67" i="13"/>
  <c r="G78" i="13"/>
  <c r="G61" i="13"/>
  <c r="G80" i="13"/>
  <c r="F76" i="13"/>
  <c r="F78" i="13"/>
  <c r="G73" i="13"/>
  <c r="G70" i="13"/>
  <c r="F61" i="13"/>
  <c r="G62" i="13"/>
  <c r="G77" i="13"/>
  <c r="G50" i="13"/>
  <c r="G52" i="13"/>
  <c r="G51" i="13"/>
  <c r="F48" i="13"/>
  <c r="F63" i="13"/>
  <c r="C86" i="13"/>
  <c r="B93" i="13" s="1"/>
  <c r="D92" i="13" s="1"/>
  <c r="G41" i="13"/>
  <c r="F70" i="13"/>
  <c r="F66" i="13"/>
  <c r="F42" i="13"/>
  <c r="C87" i="13"/>
  <c r="F93" i="13" s="1"/>
  <c r="H92" i="13" s="1"/>
  <c r="G42" i="13"/>
  <c r="G57" i="13"/>
  <c r="G45" i="13"/>
  <c r="F62" i="13"/>
  <c r="G53" i="13"/>
  <c r="G43" i="13"/>
  <c r="F52" i="13"/>
  <c r="G60" i="13"/>
  <c r="F41" i="13"/>
  <c r="G58" i="13"/>
  <c r="F79" i="13"/>
  <c r="F69" i="13"/>
  <c r="F45" i="13"/>
  <c r="F58" i="13"/>
  <c r="G59" i="13"/>
  <c r="G49" i="13"/>
  <c r="F72" i="13" l="1"/>
  <c r="F51" i="13"/>
  <c r="F64" i="13"/>
  <c r="H53" i="27"/>
  <c r="D54" i="27"/>
  <c r="J53" i="27"/>
  <c r="K53" i="27" s="1"/>
  <c r="I53" i="27"/>
  <c r="E54" i="27"/>
  <c r="F44" i="13"/>
  <c r="C88" i="13"/>
  <c r="J93" i="13" s="1"/>
  <c r="F71" i="13"/>
  <c r="F50" i="13"/>
  <c r="F65" i="13"/>
  <c r="E64" i="13"/>
  <c r="E80" i="13"/>
  <c r="E56" i="13"/>
  <c r="E49" i="13"/>
  <c r="E73" i="13"/>
  <c r="E72" i="13"/>
  <c r="E42" i="13"/>
  <c r="E57" i="13"/>
  <c r="E65" i="13"/>
  <c r="E40" i="13"/>
  <c r="E52" i="13"/>
  <c r="E41" i="13"/>
  <c r="E71" i="13"/>
  <c r="E46" i="13"/>
  <c r="E60" i="13"/>
  <c r="E50" i="13"/>
  <c r="E68" i="13"/>
  <c r="E44" i="13"/>
  <c r="E43" i="13"/>
  <c r="E63" i="13"/>
  <c r="E77" i="13"/>
  <c r="E45" i="13"/>
  <c r="E79" i="13"/>
  <c r="E75" i="13"/>
  <c r="E74" i="13"/>
  <c r="E55" i="13"/>
  <c r="E69" i="13"/>
  <c r="E67" i="13"/>
  <c r="E66" i="13"/>
  <c r="E47" i="13"/>
  <c r="E61" i="13"/>
  <c r="E59" i="13"/>
  <c r="E58" i="13"/>
  <c r="E78" i="13"/>
  <c r="E53" i="13"/>
  <c r="E51" i="13"/>
  <c r="E70" i="13"/>
  <c r="E54" i="13"/>
  <c r="E48" i="13"/>
  <c r="E62" i="13"/>
  <c r="E76" i="13"/>
  <c r="F57" i="13"/>
  <c r="C46" i="13"/>
  <c r="H46" i="13" s="1"/>
  <c r="B102" i="23"/>
  <c r="B68" i="23"/>
  <c r="C57" i="23"/>
  <c r="C53" i="23"/>
  <c r="C49" i="23"/>
  <c r="C44" i="23"/>
  <c r="C45" i="23"/>
  <c r="D18" i="23"/>
  <c r="C58" i="23"/>
  <c r="C54" i="23"/>
  <c r="C50" i="23"/>
  <c r="C46" i="23"/>
  <c r="C59" i="23"/>
  <c r="C55" i="23"/>
  <c r="C51" i="23"/>
  <c r="C47" i="23"/>
  <c r="C40" i="23"/>
  <c r="C43" i="23"/>
  <c r="C41" i="23"/>
  <c r="C56" i="23"/>
  <c r="C52" i="23"/>
  <c r="C48" i="23"/>
  <c r="C42" i="23"/>
  <c r="B105" i="22"/>
  <c r="C57" i="22"/>
  <c r="C53" i="22"/>
  <c r="C49" i="22"/>
  <c r="C44" i="22"/>
  <c r="C45" i="22"/>
  <c r="B64" i="22" s="1"/>
  <c r="D17" i="22"/>
  <c r="E45" i="22" s="1"/>
  <c r="C58" i="22"/>
  <c r="C54" i="22"/>
  <c r="C50" i="22"/>
  <c r="C46" i="22"/>
  <c r="C52" i="22"/>
  <c r="C48" i="22"/>
  <c r="C59" i="22"/>
  <c r="C55" i="22"/>
  <c r="C51" i="22"/>
  <c r="C47" i="22"/>
  <c r="C40" i="22"/>
  <c r="C42" i="22"/>
  <c r="C41" i="22"/>
  <c r="C56" i="22"/>
  <c r="C43" i="22"/>
  <c r="D18" i="17"/>
  <c r="C44" i="17"/>
  <c r="C52" i="17"/>
  <c r="C40" i="17"/>
  <c r="C58" i="17"/>
  <c r="C51" i="17"/>
  <c r="C45" i="17"/>
  <c r="C53" i="17"/>
  <c r="C46" i="17"/>
  <c r="C54" i="17"/>
  <c r="C50" i="17"/>
  <c r="C47" i="17"/>
  <c r="C55" i="17"/>
  <c r="C42" i="17"/>
  <c r="C48" i="17"/>
  <c r="C56" i="17"/>
  <c r="C59" i="17"/>
  <c r="C41" i="17"/>
  <c r="C49" i="17"/>
  <c r="C57" i="17"/>
  <c r="C43" i="17"/>
  <c r="B86" i="13"/>
  <c r="J54" i="27" l="1"/>
  <c r="K54" i="27" s="1"/>
  <c r="I54" i="27"/>
  <c r="H54" i="27"/>
  <c r="D55" i="27"/>
  <c r="E55" i="27"/>
  <c r="C47" i="13"/>
  <c r="H47" i="13" s="1"/>
  <c r="H59" i="23"/>
  <c r="E58" i="23"/>
  <c r="H55" i="23"/>
  <c r="E54" i="23"/>
  <c r="H51" i="23"/>
  <c r="E50" i="23"/>
  <c r="H47" i="23"/>
  <c r="E46" i="23"/>
  <c r="H41" i="23"/>
  <c r="H42" i="23"/>
  <c r="F40" i="23"/>
  <c r="E59" i="23"/>
  <c r="H56" i="23"/>
  <c r="E55" i="23"/>
  <c r="H52" i="23"/>
  <c r="E51" i="23"/>
  <c r="H48" i="23"/>
  <c r="E47" i="23"/>
  <c r="H43" i="23"/>
  <c r="F41" i="23"/>
  <c r="E40" i="23"/>
  <c r="H44" i="23"/>
  <c r="F42" i="23"/>
  <c r="E41" i="23"/>
  <c r="H40" i="23"/>
  <c r="H57" i="23"/>
  <c r="E56" i="23"/>
  <c r="H53" i="23"/>
  <c r="E52" i="23"/>
  <c r="H49" i="23"/>
  <c r="E48" i="23"/>
  <c r="H45" i="23"/>
  <c r="B69" i="23" s="1"/>
  <c r="F43" i="23"/>
  <c r="E42" i="23"/>
  <c r="F44" i="23"/>
  <c r="E43" i="23"/>
  <c r="H58" i="23"/>
  <c r="E57" i="23"/>
  <c r="H54" i="23"/>
  <c r="E53" i="23"/>
  <c r="H50" i="23"/>
  <c r="E49" i="23"/>
  <c r="H46" i="23"/>
  <c r="B103" i="23" s="1"/>
  <c r="F45" i="23"/>
  <c r="E44" i="23"/>
  <c r="E45" i="23"/>
  <c r="B98" i="23" s="1"/>
  <c r="B64" i="23"/>
  <c r="B101" i="22"/>
  <c r="H59" i="22"/>
  <c r="E58" i="22"/>
  <c r="H55" i="22"/>
  <c r="E54" i="22"/>
  <c r="H51" i="22"/>
  <c r="E50" i="22"/>
  <c r="H47" i="22"/>
  <c r="E46" i="22"/>
  <c r="H41" i="22"/>
  <c r="H42" i="22"/>
  <c r="F40" i="22"/>
  <c r="H46" i="22"/>
  <c r="B106" i="22" s="1"/>
  <c r="E59" i="22"/>
  <c r="H56" i="22"/>
  <c r="E55" i="22"/>
  <c r="H52" i="22"/>
  <c r="E51" i="22"/>
  <c r="H48" i="22"/>
  <c r="E47" i="22"/>
  <c r="H43" i="22"/>
  <c r="F41" i="22"/>
  <c r="E40" i="22"/>
  <c r="H44" i="22"/>
  <c r="F42" i="22"/>
  <c r="E41" i="22"/>
  <c r="E57" i="22"/>
  <c r="H54" i="22"/>
  <c r="H57" i="22"/>
  <c r="E56" i="22"/>
  <c r="H53" i="22"/>
  <c r="E52" i="22"/>
  <c r="H49" i="22"/>
  <c r="E48" i="22"/>
  <c r="H45" i="22"/>
  <c r="B69" i="22" s="1"/>
  <c r="F43" i="22"/>
  <c r="E42" i="22"/>
  <c r="E53" i="22"/>
  <c r="E49" i="22"/>
  <c r="E44" i="22"/>
  <c r="F44" i="22"/>
  <c r="E43" i="22"/>
  <c r="H58" i="22"/>
  <c r="H50" i="22"/>
  <c r="F45" i="22"/>
  <c r="H40" i="22"/>
  <c r="H44" i="17"/>
  <c r="H52" i="17"/>
  <c r="H41" i="17"/>
  <c r="E49" i="17"/>
  <c r="E57" i="17"/>
  <c r="H58" i="17"/>
  <c r="E47" i="17"/>
  <c r="H43" i="17"/>
  <c r="E48" i="17"/>
  <c r="F41" i="17"/>
  <c r="H45" i="17"/>
  <c r="H53" i="17"/>
  <c r="H42" i="17"/>
  <c r="E41" i="17"/>
  <c r="E50" i="17"/>
  <c r="E58" i="17"/>
  <c r="E55" i="17"/>
  <c r="H59" i="17"/>
  <c r="F42" i="17"/>
  <c r="H46" i="17"/>
  <c r="H54" i="17"/>
  <c r="H40" i="17"/>
  <c r="E42" i="17"/>
  <c r="E51" i="17"/>
  <c r="E59" i="17"/>
  <c r="F43" i="17"/>
  <c r="H47" i="17"/>
  <c r="H55" i="17"/>
  <c r="E43" i="17"/>
  <c r="E52" i="17"/>
  <c r="E40" i="17"/>
  <c r="F44" i="17"/>
  <c r="H48" i="17"/>
  <c r="H56" i="17"/>
  <c r="E44" i="17"/>
  <c r="E53" i="17"/>
  <c r="H50" i="17"/>
  <c r="H51" i="17"/>
  <c r="E56" i="17"/>
  <c r="F45" i="17"/>
  <c r="H49" i="17"/>
  <c r="H57" i="17"/>
  <c r="E46" i="17"/>
  <c r="E54" i="17"/>
  <c r="F40" i="17"/>
  <c r="B87" i="13"/>
  <c r="I55" i="27" l="1"/>
  <c r="J55" i="27"/>
  <c r="K55" i="27" s="1"/>
  <c r="D56" i="27"/>
  <c r="H55" i="27"/>
  <c r="E56" i="27"/>
  <c r="C48" i="13"/>
  <c r="H48" i="13" s="1"/>
  <c r="B88" i="13"/>
  <c r="J56" i="27" l="1"/>
  <c r="K56" i="27" s="1"/>
  <c r="I56" i="27"/>
  <c r="D57" i="27"/>
  <c r="H56" i="27"/>
  <c r="E57" i="27"/>
  <c r="C49" i="13"/>
  <c r="H49" i="13" s="1"/>
  <c r="J57" i="27" l="1"/>
  <c r="K57" i="27" s="1"/>
  <c r="I57" i="27"/>
  <c r="D58" i="27"/>
  <c r="H57" i="27"/>
  <c r="E58" i="27"/>
  <c r="C50" i="13"/>
  <c r="H50" i="13" s="1"/>
  <c r="J58" i="27" l="1"/>
  <c r="K58" i="27" s="1"/>
  <c r="I58" i="27"/>
  <c r="D59" i="27"/>
  <c r="H58" i="27"/>
  <c r="E59" i="27"/>
  <c r="C51" i="13"/>
  <c r="H51" i="13" s="1"/>
  <c r="J59" i="27" l="1"/>
  <c r="K59" i="27" s="1"/>
  <c r="I59" i="27"/>
  <c r="H59" i="27"/>
  <c r="D60" i="27"/>
  <c r="E60" i="27"/>
  <c r="C52" i="13"/>
  <c r="H52" i="13" s="1"/>
  <c r="H60" i="27" l="1"/>
  <c r="D61" i="27"/>
  <c r="J60" i="27"/>
  <c r="K60" i="27" s="1"/>
  <c r="I60" i="27"/>
  <c r="E61" i="27"/>
  <c r="C53" i="13"/>
  <c r="H53" i="13" s="1"/>
  <c r="C54" i="13" s="1"/>
  <c r="H54" i="13" s="1"/>
  <c r="C55" i="13" s="1"/>
  <c r="H55" i="13" s="1"/>
  <c r="D62" i="27" l="1"/>
  <c r="H61" i="27"/>
  <c r="I61" i="27"/>
  <c r="J61" i="27"/>
  <c r="K61" i="27" s="1"/>
  <c r="E62" i="27"/>
  <c r="C56" i="13"/>
  <c r="H56" i="13" s="1"/>
  <c r="J62" i="27" l="1"/>
  <c r="K62" i="27" s="1"/>
  <c r="I62" i="27"/>
  <c r="D63" i="27"/>
  <c r="H62" i="27"/>
  <c r="E63" i="27"/>
  <c r="C57" i="13"/>
  <c r="H57" i="13" s="1"/>
  <c r="C58" i="13" s="1"/>
  <c r="H58" i="13" s="1"/>
  <c r="J63" i="27" l="1"/>
  <c r="I63" i="27"/>
  <c r="D64" i="27"/>
  <c r="H63" i="27"/>
  <c r="E64" i="27"/>
  <c r="C59" i="13"/>
  <c r="H59" i="13" s="1"/>
  <c r="J64" i="27" l="1"/>
  <c r="I64" i="27"/>
  <c r="D65" i="27"/>
  <c r="H64" i="27"/>
  <c r="E65" i="27"/>
  <c r="C60" i="13"/>
  <c r="H60" i="13" s="1"/>
  <c r="I65" i="27" l="1"/>
  <c r="J65" i="27"/>
  <c r="H65" i="27"/>
  <c r="D66" i="27"/>
  <c r="E66" i="27"/>
  <c r="C61" i="13"/>
  <c r="H61" i="13" s="1"/>
  <c r="J66" i="27" l="1"/>
  <c r="I66" i="27"/>
  <c r="D67" i="27"/>
  <c r="H66" i="27"/>
  <c r="E67" i="27"/>
  <c r="C62" i="13"/>
  <c r="H62" i="13" s="1"/>
  <c r="I67" i="27" l="1"/>
  <c r="J67" i="27"/>
  <c r="H67" i="27"/>
  <c r="D68" i="27"/>
  <c r="E68" i="27"/>
  <c r="C63" i="13"/>
  <c r="H63" i="13" s="1"/>
  <c r="J68" i="27" l="1"/>
  <c r="I68" i="27"/>
  <c r="D69" i="27"/>
  <c r="H68" i="27"/>
  <c r="E69" i="27"/>
  <c r="C64" i="13"/>
  <c r="H64" i="13" s="1"/>
  <c r="J69" i="27" l="1"/>
  <c r="I69" i="27"/>
  <c r="D70" i="27"/>
  <c r="H69" i="27"/>
  <c r="E70" i="27"/>
  <c r="C65" i="13"/>
  <c r="H65" i="13" s="1"/>
  <c r="J70" i="27" l="1"/>
  <c r="I70" i="27"/>
  <c r="D71" i="27"/>
  <c r="H70" i="27"/>
  <c r="E71" i="27"/>
  <c r="C66" i="13"/>
  <c r="H66" i="13" s="1"/>
  <c r="J71" i="27" l="1"/>
  <c r="I71" i="27"/>
  <c r="D72" i="27"/>
  <c r="H71" i="27"/>
  <c r="E72" i="27"/>
  <c r="C67" i="13"/>
  <c r="H67" i="13" s="1"/>
  <c r="J72" i="27" l="1"/>
  <c r="I72" i="27"/>
  <c r="H72" i="27"/>
  <c r="D73" i="27"/>
  <c r="E73" i="27"/>
  <c r="C68" i="13"/>
  <c r="H68" i="13" s="1"/>
  <c r="I73" i="27" l="1"/>
  <c r="J73" i="27"/>
  <c r="H73" i="27"/>
  <c r="D74" i="27"/>
  <c r="E74" i="27"/>
  <c r="C69" i="13"/>
  <c r="H69" i="13" s="1"/>
  <c r="C70" i="13" s="1"/>
  <c r="H70" i="13" s="1"/>
  <c r="J74" i="27" l="1"/>
  <c r="I74" i="27"/>
  <c r="D75" i="27"/>
  <c r="H74" i="27"/>
  <c r="E75" i="27"/>
  <c r="C71" i="13"/>
  <c r="H71" i="13" s="1"/>
  <c r="I75" i="27" l="1"/>
  <c r="J75" i="27"/>
  <c r="D76" i="27"/>
  <c r="H75" i="27"/>
  <c r="E76" i="27"/>
  <c r="C72" i="13"/>
  <c r="H72" i="13" s="1"/>
  <c r="I76" i="27" l="1"/>
  <c r="J76" i="27"/>
  <c r="D77" i="27"/>
  <c r="H76" i="27"/>
  <c r="E77" i="27"/>
  <c r="C73" i="13"/>
  <c r="H73" i="13" s="1"/>
  <c r="I77" i="27" l="1"/>
  <c r="J77" i="27"/>
  <c r="H77" i="27"/>
  <c r="D78" i="27"/>
  <c r="E78" i="27"/>
  <c r="C74" i="13"/>
  <c r="H74" i="13" s="1"/>
  <c r="J78" i="27" l="1"/>
  <c r="I78" i="27"/>
  <c r="H78" i="27"/>
  <c r="D79" i="27"/>
  <c r="E79" i="27"/>
  <c r="C75" i="13"/>
  <c r="H75" i="13" s="1"/>
  <c r="H79" i="27" l="1"/>
  <c r="D80" i="27"/>
  <c r="J79" i="27"/>
  <c r="I79" i="27"/>
  <c r="E80" i="27"/>
  <c r="C76" i="13"/>
  <c r="H76" i="13" s="1"/>
  <c r="J80" i="27" l="1"/>
  <c r="I80" i="27"/>
  <c r="D81" i="27"/>
  <c r="H80" i="27"/>
  <c r="E81" i="27"/>
  <c r="C77" i="13"/>
  <c r="H77" i="13" s="1"/>
  <c r="I81" i="27" l="1"/>
  <c r="J81" i="27"/>
  <c r="D82" i="27"/>
  <c r="H81" i="27"/>
  <c r="E82" i="27"/>
  <c r="C78" i="13"/>
  <c r="H78" i="13" s="1"/>
  <c r="H82" i="27" l="1"/>
  <c r="D83" i="27"/>
  <c r="I82" i="27"/>
  <c r="J82" i="27"/>
  <c r="E83" i="27"/>
  <c r="C79" i="13"/>
  <c r="H79" i="13" s="1"/>
  <c r="H83" i="27" l="1"/>
  <c r="D84" i="27"/>
  <c r="I83" i="27"/>
  <c r="J83" i="27"/>
  <c r="E84" i="27"/>
  <c r="C80" i="13"/>
  <c r="H80" i="13" s="1"/>
  <c r="H84" i="27" l="1"/>
  <c r="D85" i="27"/>
  <c r="J84" i="27"/>
  <c r="I84" i="27"/>
  <c r="E85" i="27"/>
  <c r="I85" i="27" l="1"/>
  <c r="J85" i="27"/>
  <c r="H85" i="27"/>
  <c r="D86" i="27"/>
  <c r="E86" i="27"/>
  <c r="J86" i="27" l="1"/>
  <c r="I86" i="27"/>
  <c r="D87" i="27"/>
  <c r="H86" i="27"/>
  <c r="E87" i="27"/>
  <c r="H87" i="27" s="1"/>
  <c r="I87" i="27" l="1"/>
  <c r="J87" i="27"/>
  <c r="C11" i="14" l="1"/>
  <c r="C13" i="14" s="1"/>
  <c r="C21" i="14" s="1"/>
  <c r="F38" i="14" s="1"/>
  <c r="C90" i="14" s="1"/>
  <c r="C10" i="14" l="1"/>
  <c r="C15" i="14" l="1"/>
  <c r="C16" i="14" s="1"/>
  <c r="C22" i="14"/>
  <c r="B44" i="14"/>
  <c r="B64" i="14"/>
  <c r="B70" i="14"/>
  <c r="B39" i="14"/>
  <c r="B58" i="14"/>
  <c r="B50" i="14"/>
  <c r="B54" i="14"/>
  <c r="B71" i="14"/>
  <c r="B66" i="14"/>
  <c r="B68" i="14"/>
  <c r="B48" i="14"/>
  <c r="B69" i="14"/>
  <c r="B56" i="14"/>
  <c r="B63" i="14"/>
  <c r="C19" i="14"/>
  <c r="B76" i="14"/>
  <c r="B77" i="14"/>
  <c r="B55" i="14"/>
  <c r="B61" i="14"/>
  <c r="B59" i="14"/>
  <c r="B73" i="14"/>
  <c r="B67" i="14"/>
  <c r="B47" i="14"/>
  <c r="B42" i="14" l="1"/>
  <c r="B52" i="14"/>
  <c r="B72" i="14"/>
  <c r="B51" i="14"/>
  <c r="B78" i="14"/>
  <c r="B41" i="14"/>
  <c r="B74" i="14"/>
  <c r="B57" i="14"/>
  <c r="B53" i="14"/>
  <c r="B75" i="14"/>
  <c r="B46" i="14"/>
  <c r="B40" i="14"/>
  <c r="B65" i="14"/>
  <c r="B49" i="14"/>
  <c r="B43" i="14"/>
  <c r="B45" i="14"/>
  <c r="B60" i="14"/>
  <c r="B62" i="14"/>
  <c r="C44" i="14"/>
  <c r="C59" i="14"/>
  <c r="C74" i="14"/>
  <c r="C48" i="14"/>
  <c r="C70" i="14"/>
  <c r="C60" i="14"/>
  <c r="C40" i="14"/>
  <c r="C53" i="14"/>
  <c r="C56" i="14"/>
  <c r="C65" i="14"/>
  <c r="C64" i="14"/>
  <c r="C39" i="14"/>
  <c r="C67" i="14"/>
  <c r="C61" i="14"/>
  <c r="C73" i="14"/>
  <c r="C51" i="14"/>
  <c r="C66" i="14"/>
  <c r="C78" i="14"/>
  <c r="C62" i="14"/>
  <c r="C57" i="14"/>
  <c r="C77" i="14"/>
  <c r="C52" i="14"/>
  <c r="C50" i="14"/>
  <c r="C76" i="14"/>
  <c r="C58" i="14"/>
  <c r="C71" i="14"/>
  <c r="C45" i="14"/>
  <c r="C42" i="14"/>
  <c r="C75" i="14"/>
  <c r="C41" i="14"/>
  <c r="C43" i="14"/>
  <c r="C49" i="14"/>
  <c r="C63" i="14"/>
  <c r="C54" i="14"/>
  <c r="C72" i="14"/>
  <c r="C69" i="14"/>
  <c r="C47" i="14"/>
  <c r="C55" i="14"/>
  <c r="C46" i="14"/>
  <c r="C68" i="14"/>
  <c r="B92" i="14" l="1"/>
  <c r="B95" i="14"/>
  <c r="B94" i="14"/>
  <c r="B91" i="14"/>
  <c r="F39" i="14"/>
  <c r="C91" i="14" s="1"/>
  <c r="B100" i="14"/>
  <c r="B98" i="14"/>
  <c r="B97" i="14"/>
  <c r="B99" i="14"/>
  <c r="B93" i="14"/>
  <c r="B96" i="14"/>
  <c r="F40" i="14" l="1"/>
  <c r="C92" i="14" l="1"/>
  <c r="F41" i="14"/>
  <c r="C93" i="14" l="1"/>
  <c r="F42" i="14"/>
  <c r="C94" i="14" l="1"/>
  <c r="F43" i="14"/>
  <c r="C95" i="14" l="1"/>
  <c r="F44" i="14"/>
  <c r="C96" i="14" l="1"/>
  <c r="F45" i="14"/>
  <c r="C97" i="14" l="1"/>
  <c r="F46" i="14"/>
  <c r="C98" i="14" l="1"/>
  <c r="F47" i="14"/>
  <c r="C99" i="14" l="1"/>
  <c r="F48" i="14"/>
  <c r="C100" i="14" l="1"/>
  <c r="F49" i="14"/>
  <c r="F50" i="14" s="1"/>
  <c r="F51" i="14" s="1"/>
  <c r="F52" i="14" s="1"/>
  <c r="F53" i="14" s="1"/>
  <c r="F54" i="14" s="1"/>
  <c r="F55" i="14" s="1"/>
  <c r="F56" i="14" s="1"/>
  <c r="F57" i="14" s="1"/>
  <c r="F58" i="14" s="1"/>
  <c r="F59" i="14" s="1"/>
  <c r="F60" i="14" s="1"/>
  <c r="F61" i="14" s="1"/>
  <c r="F62" i="14" s="1"/>
  <c r="F63" i="14" s="1"/>
  <c r="F64" i="14" s="1"/>
  <c r="F65" i="14" s="1"/>
  <c r="F66" i="14" s="1"/>
  <c r="F67" i="14" s="1"/>
  <c r="F68" i="14" s="1"/>
  <c r="F69" i="14" s="1"/>
  <c r="F70" i="14" s="1"/>
  <c r="F71" i="14" s="1"/>
  <c r="F72" i="14" s="1"/>
  <c r="F73" i="14" s="1"/>
  <c r="F74" i="14" s="1"/>
  <c r="F75" i="14" s="1"/>
  <c r="F76" i="14" s="1"/>
  <c r="F77" i="14" s="1"/>
  <c r="F78" i="14" s="1"/>
  <c r="D20" i="14"/>
  <c r="D11" i="14" l="1"/>
  <c r="D13" i="14" l="1"/>
  <c r="D21" i="14" s="1"/>
  <c r="G38" i="14" s="1"/>
  <c r="E90" i="14" s="1"/>
  <c r="D10" i="14"/>
  <c r="D22" i="14" s="1"/>
  <c r="D15" i="14" l="1"/>
  <c r="D76" i="14" l="1"/>
  <c r="D75" i="14"/>
  <c r="D40" i="14"/>
  <c r="D68" i="14"/>
  <c r="D44" i="14"/>
  <c r="D70" i="14"/>
  <c r="D53" i="14"/>
  <c r="D54" i="14"/>
  <c r="D55" i="14"/>
  <c r="D71" i="14"/>
  <c r="D58" i="14"/>
  <c r="D48" i="14"/>
  <c r="D57" i="14"/>
  <c r="D77" i="14"/>
  <c r="D59" i="14"/>
  <c r="D67" i="14"/>
  <c r="D56" i="14"/>
  <c r="D64" i="14"/>
  <c r="D74" i="14"/>
  <c r="D62" i="14"/>
  <c r="D65" i="14"/>
  <c r="D42" i="14"/>
  <c r="D43" i="14"/>
  <c r="D47" i="14"/>
  <c r="D61" i="14"/>
  <c r="D46" i="14"/>
  <c r="D78" i="14"/>
  <c r="D63" i="14"/>
  <c r="D49" i="14"/>
  <c r="D73" i="14"/>
  <c r="D19" i="14"/>
  <c r="D50" i="14"/>
  <c r="D51" i="14"/>
  <c r="D66" i="14"/>
  <c r="D60" i="14"/>
  <c r="D39" i="14"/>
  <c r="D45" i="14"/>
  <c r="D16" i="14"/>
  <c r="D69" i="14"/>
  <c r="D41" i="14"/>
  <c r="D52" i="14"/>
  <c r="D72" i="14"/>
  <c r="E39" i="14" l="1"/>
  <c r="E77" i="14"/>
  <c r="E78" i="14"/>
  <c r="E43" i="14"/>
  <c r="E46" i="14"/>
  <c r="E55" i="14"/>
  <c r="E56" i="14"/>
  <c r="E72" i="14"/>
  <c r="E63" i="14"/>
  <c r="E62" i="14"/>
  <c r="E41" i="14"/>
  <c r="E66" i="14"/>
  <c r="E54" i="14"/>
  <c r="E57" i="14"/>
  <c r="E71" i="14"/>
  <c r="E69" i="14"/>
  <c r="E76" i="14"/>
  <c r="E67" i="14"/>
  <c r="E44" i="14"/>
  <c r="E47" i="14"/>
  <c r="E61" i="14"/>
  <c r="E48" i="14"/>
  <c r="E58" i="14"/>
  <c r="E75" i="14"/>
  <c r="E60" i="14"/>
  <c r="E42" i="14"/>
  <c r="E51" i="14"/>
  <c r="E52" i="14"/>
  <c r="E73" i="14"/>
  <c r="E53" i="14"/>
  <c r="E64" i="14"/>
  <c r="E70" i="14"/>
  <c r="E74" i="14"/>
  <c r="E68" i="14"/>
  <c r="E50" i="14"/>
  <c r="E65" i="14"/>
  <c r="E59" i="14"/>
  <c r="E49" i="14"/>
  <c r="E45" i="14"/>
  <c r="E40" i="14"/>
  <c r="D100" i="14" l="1"/>
  <c r="D92" i="14"/>
  <c r="D97" i="14"/>
  <c r="D98" i="14"/>
  <c r="D95" i="14"/>
  <c r="D96" i="14"/>
  <c r="D93" i="14"/>
  <c r="D94" i="14"/>
  <c r="D99" i="14"/>
  <c r="G39" i="14"/>
  <c r="E91" i="14" s="1"/>
  <c r="D91" i="14"/>
  <c r="G40" i="14" l="1"/>
  <c r="E92" i="14" s="1"/>
  <c r="G41" i="14" l="1"/>
  <c r="E93" i="14" s="1"/>
  <c r="G42" i="14" l="1"/>
  <c r="E94" i="14" s="1"/>
  <c r="G43" i="14" l="1"/>
  <c r="E95" i="14" s="1"/>
  <c r="G44" i="14" l="1"/>
  <c r="G45" i="14" s="1"/>
  <c r="E96" i="14"/>
  <c r="E97" i="14" l="1"/>
  <c r="G46" i="14"/>
  <c r="E98" i="14" l="1"/>
  <c r="G47" i="14"/>
  <c r="E99" i="14" l="1"/>
  <c r="G48" i="14"/>
  <c r="E100" i="14" l="1"/>
  <c r="G49" i="14"/>
  <c r="G50" i="14" s="1"/>
  <c r="G51" i="14" s="1"/>
  <c r="G52" i="14" s="1"/>
  <c r="G53" i="14" s="1"/>
  <c r="G54" i="14" s="1"/>
  <c r="G55" i="14" s="1"/>
  <c r="G56" i="14" s="1"/>
  <c r="G57" i="14" s="1"/>
  <c r="G58" i="14" s="1"/>
  <c r="G59" i="14" s="1"/>
  <c r="G60" i="14" s="1"/>
  <c r="G61" i="14" s="1"/>
  <c r="G62" i="14" s="1"/>
  <c r="G63" i="14" s="1"/>
  <c r="G64" i="14" s="1"/>
  <c r="G65" i="14" s="1"/>
  <c r="G66" i="14" s="1"/>
  <c r="G67" i="14" s="1"/>
  <c r="G68" i="14" s="1"/>
  <c r="G69" i="14" s="1"/>
  <c r="G70" i="14" s="1"/>
  <c r="G71" i="14" s="1"/>
  <c r="G72" i="14" s="1"/>
  <c r="G73" i="14" s="1"/>
  <c r="G74" i="14" s="1"/>
  <c r="G75" i="14" s="1"/>
  <c r="G76" i="14" s="1"/>
  <c r="G77" i="14" s="1"/>
  <c r="G78" i="14" s="1"/>
  <c r="C10" i="17"/>
  <c r="C17" i="17" l="1"/>
  <c r="C24" i="17"/>
  <c r="C21" i="17"/>
  <c r="C18" i="17" l="1"/>
  <c r="B45" i="17"/>
  <c r="B53" i="17"/>
  <c r="B51" i="17"/>
  <c r="B46" i="17"/>
  <c r="B54" i="17"/>
  <c r="B43" i="17"/>
  <c r="B44" i="17"/>
  <c r="B47" i="17"/>
  <c r="B55" i="17"/>
  <c r="B52" i="17"/>
  <c r="B40" i="17"/>
  <c r="B48" i="17"/>
  <c r="B56" i="17"/>
  <c r="B41" i="17"/>
  <c r="B49" i="17"/>
  <c r="B57" i="17"/>
  <c r="B59" i="17"/>
  <c r="B42" i="17"/>
  <c r="B50" i="17"/>
  <c r="B58" i="17"/>
  <c r="B64" i="17"/>
  <c r="B103" i="17"/>
  <c r="B63" i="17" l="1"/>
  <c r="E45" i="17"/>
  <c r="G47" i="17"/>
  <c r="G55" i="17"/>
  <c r="D45" i="17"/>
  <c r="B97" i="17" s="1"/>
  <c r="D53" i="17"/>
  <c r="D43" i="17"/>
  <c r="G48" i="17"/>
  <c r="G56" i="17"/>
  <c r="D46" i="17"/>
  <c r="D54" i="17"/>
  <c r="G53" i="17"/>
  <c r="D44" i="17"/>
  <c r="G49" i="17"/>
  <c r="G57" i="17"/>
  <c r="D47" i="17"/>
  <c r="D55" i="17"/>
  <c r="G45" i="17"/>
  <c r="G54" i="17"/>
  <c r="D52" i="17"/>
  <c r="G42" i="17"/>
  <c r="G50" i="17"/>
  <c r="G58" i="17"/>
  <c r="D48" i="17"/>
  <c r="D56" i="17"/>
  <c r="G40" i="17"/>
  <c r="G46" i="17"/>
  <c r="D40" i="17"/>
  <c r="G43" i="17"/>
  <c r="G51" i="17"/>
  <c r="G59" i="17"/>
  <c r="D41" i="17"/>
  <c r="D49" i="17"/>
  <c r="D57" i="17"/>
  <c r="D59" i="17"/>
  <c r="G44" i="17"/>
  <c r="G52" i="17"/>
  <c r="G41" i="17"/>
  <c r="D42" i="17"/>
  <c r="D50" i="17"/>
  <c r="D58" i="17"/>
  <c r="D51" i="17"/>
  <c r="B69" i="17"/>
  <c r="B98" i="17"/>
  <c r="B102" i="17" l="1"/>
  <c r="B68" i="17"/>
</calcChain>
</file>

<file path=xl/sharedStrings.xml><?xml version="1.0" encoding="utf-8"?>
<sst xmlns="http://schemas.openxmlformats.org/spreadsheetml/2006/main" count="524" uniqueCount="181">
  <si>
    <t>Stopa wzrostu sprzedaży prawa oś</t>
  </si>
  <si>
    <t>Okres</t>
  </si>
  <si>
    <t>s</t>
  </si>
  <si>
    <t>Appendix 2</t>
  </si>
  <si>
    <t>Initial conditions</t>
  </si>
  <si>
    <t>Wielkości</t>
  </si>
  <si>
    <t>Initial sales revenue</t>
  </si>
  <si>
    <t>Contribution margin rate</t>
  </si>
  <si>
    <t>Fixed costs</t>
  </si>
  <si>
    <t>Profit</t>
  </si>
  <si>
    <t>Variable costs</t>
  </si>
  <si>
    <t>Safety margin</t>
  </si>
  <si>
    <t>Profit growth rate</t>
  </si>
  <si>
    <t>Degree of operational leverage</t>
  </si>
  <si>
    <t>Period</t>
  </si>
  <si>
    <t>Sales revenue</t>
  </si>
  <si>
    <t>Sales revenue divergent path</t>
  </si>
  <si>
    <t>Symbol</t>
  </si>
  <si>
    <t>Break-Even Point</t>
  </si>
  <si>
    <t>Contribution margin</t>
  </si>
  <si>
    <t>Profit growth rate for divergent path</t>
  </si>
  <si>
    <t>Profit growth rate for convergent path</t>
  </si>
  <si>
    <t>Time Pathes</t>
  </si>
  <si>
    <t>Sales revenue divgergent path</t>
  </si>
  <si>
    <t>ROS asymptote</t>
  </si>
  <si>
    <t>ROS - left axis</t>
  </si>
  <si>
    <t>NSGR - right axis</t>
  </si>
  <si>
    <t>TABLE 1</t>
  </si>
  <si>
    <t>CAUSE-EFFECT TIME SEQUENCE FOR THE FIRST THREE PERIODS</t>
  </si>
  <si>
    <t>DOL</t>
  </si>
  <si>
    <t>NSGR</t>
  </si>
  <si>
    <t>First arrow</t>
  </si>
  <si>
    <t>Second arrow</t>
  </si>
  <si>
    <t>Third arrow</t>
  </si>
  <si>
    <t>Fourth arrow</t>
  </si>
  <si>
    <t>Fifth arrow</t>
  </si>
  <si>
    <t>DOL - left axis</t>
  </si>
  <si>
    <t>asymptota model ogólny</t>
  </si>
  <si>
    <t>asymptota ożywienie</t>
  </si>
  <si>
    <t>Niezbędna stopa wzrostu sprzedaży model ogólny</t>
  </si>
  <si>
    <t>NSGR and ROS for divergent sales time path</t>
  </si>
  <si>
    <t>Appendix 3</t>
  </si>
  <si>
    <t>Appendix 4</t>
  </si>
  <si>
    <t>The coordinates of the arrows in Figure 3</t>
  </si>
  <si>
    <t>Initial data</t>
  </si>
  <si>
    <t>Emerging from recession</t>
  </si>
  <si>
    <t>NSGR: general model</t>
  </si>
  <si>
    <t>DOL:  general model</t>
  </si>
  <si>
    <t>DOL: general model</t>
  </si>
  <si>
    <t>NSGR: recovery</t>
  </si>
  <si>
    <t>DOL: recovery</t>
  </si>
  <si>
    <t>Sales: general model</t>
  </si>
  <si>
    <t>Sales: recovery</t>
  </si>
  <si>
    <t>The coordinates of the general model NSGR asymptote in Figure 4</t>
  </si>
  <si>
    <t>The coordinates of the recovery NSGR asymptote in Figure 3</t>
  </si>
  <si>
    <t>Initial profit growth rate</t>
  </si>
  <si>
    <t>NSGR asymptote: recovery</t>
  </si>
  <si>
    <t>NSGR asymptote: general model</t>
  </si>
  <si>
    <t>Periods - x coordinates</t>
  </si>
  <si>
    <t>Necessary sales - y coordinates</t>
  </si>
  <si>
    <t>NSGR - general model</t>
  </si>
  <si>
    <t>NSGR - decrease in variable costs</t>
  </si>
  <si>
    <t>Necessary sales trajectory</t>
  </si>
  <si>
    <t>DOL trajectory</t>
  </si>
  <si>
    <t>DOL - y coordinates</t>
  </si>
  <si>
    <t>Necessary sales left axis - general model</t>
  </si>
  <si>
    <t>Necessary sales left axis - decrease in variable costs</t>
  </si>
  <si>
    <t>DOL right axis - general model</t>
  </si>
  <si>
    <t>DOL right axis - decrease in variable costs</t>
  </si>
  <si>
    <t>NSGR trajectory</t>
  </si>
  <si>
    <t>NSGR - y coordinates</t>
  </si>
  <si>
    <t>dv</t>
  </si>
  <si>
    <t>NSGR - decrease in fixed costs</t>
  </si>
  <si>
    <t xml:space="preserve">Contribution margin </t>
  </si>
  <si>
    <t>Formulas</t>
  </si>
  <si>
    <t>Degree of operational leverage - iteration method</t>
  </si>
  <si>
    <t>Necessary sales revenue growth rate - iteration method</t>
  </si>
  <si>
    <t>Sales revenue - time path</t>
  </si>
  <si>
    <t>Profit - time path</t>
  </si>
  <si>
    <t>Necessary sales revenue growth rate - time path</t>
  </si>
  <si>
    <t>Return on sales - time path</t>
  </si>
  <si>
    <t>Degree of operational leverage - time path</t>
  </si>
  <si>
    <t>Initial sales to break-even point</t>
  </si>
  <si>
    <t>r</t>
  </si>
  <si>
    <t>Safety margin rate</t>
  </si>
  <si>
    <t>Value</t>
  </si>
  <si>
    <t>Appendix 5</t>
  </si>
  <si>
    <t>P</t>
  </si>
  <si>
    <t>TABLE 2</t>
  </si>
  <si>
    <t>Appendix 6</t>
  </si>
  <si>
    <t>Impact of a decrease in variable unit costs</t>
  </si>
  <si>
    <t>Variable costs decrease</t>
  </si>
  <si>
    <t>Rate of decline in fixed costs</t>
  </si>
  <si>
    <t>Rate of decline in variable costs</t>
  </si>
  <si>
    <t>Sales to break-even point</t>
  </si>
  <si>
    <t>Rate of indifferent increase in fixed costs</t>
  </si>
  <si>
    <t>Variable costs decrease and fixed cost increase</t>
  </si>
  <si>
    <t>Indifferent increase in fixed costs</t>
  </si>
  <si>
    <t>Impact of a decrease in fixed costs</t>
  </si>
  <si>
    <t>Initial conditions - decrease in variable unit cost by 25%</t>
  </si>
  <si>
    <t>Initial conditions - decrease in fixed cost by 25%</t>
  </si>
  <si>
    <t>Decrease in variable unit costs and indifferent increase in fixed costs</t>
  </si>
  <si>
    <t>Initial conditions - decrease in variable unit costs by 25% and increase in fixed costs by 37,5%</t>
  </si>
  <si>
    <t>Necessary sales left axis - decrease in fixed costs</t>
  </si>
  <si>
    <t>DOL right axis - decrease in fixed costs</t>
  </si>
  <si>
    <t>Economic recovery - diminishing of initial sales</t>
  </si>
  <si>
    <t xml:space="preserve">NSGR and DOL for divergent sales path and cause-and-effetct time sequence  </t>
  </si>
  <si>
    <t>Appendix 7</t>
  </si>
  <si>
    <t>Appendix 8</t>
  </si>
  <si>
    <r>
      <t>S</t>
    </r>
    <r>
      <rPr>
        <vertAlign val="subscript"/>
        <sz val="10"/>
        <color rgb="FF000000"/>
        <rFont val="Arial"/>
        <family val="2"/>
        <charset val="238"/>
      </rPr>
      <t>0</t>
    </r>
  </si>
  <si>
    <r>
      <t>S</t>
    </r>
    <r>
      <rPr>
        <vertAlign val="subscript"/>
        <sz val="10"/>
        <color rgb="FF000000"/>
        <rFont val="Arial"/>
        <family val="2"/>
        <charset val="238"/>
      </rPr>
      <t>BEP</t>
    </r>
  </si>
  <si>
    <r>
      <t>d</t>
    </r>
    <r>
      <rPr>
        <vertAlign val="subscript"/>
        <sz val="10"/>
        <color theme="1"/>
        <rFont val="Arial"/>
        <family val="2"/>
        <charset val="238"/>
      </rPr>
      <t>f</t>
    </r>
  </si>
  <si>
    <r>
      <t>K</t>
    </r>
    <r>
      <rPr>
        <vertAlign val="subscript"/>
        <sz val="10"/>
        <color rgb="FF000000"/>
        <rFont val="Arial"/>
        <family val="2"/>
        <charset val="238"/>
      </rPr>
      <t>f</t>
    </r>
  </si>
  <si>
    <r>
      <t>K</t>
    </r>
    <r>
      <rPr>
        <vertAlign val="subscript"/>
        <sz val="10"/>
        <color rgb="FF000000"/>
        <rFont val="Arial"/>
        <family val="2"/>
        <charset val="238"/>
      </rPr>
      <t>v</t>
    </r>
  </si>
  <si>
    <r>
      <t>M</t>
    </r>
    <r>
      <rPr>
        <vertAlign val="subscript"/>
        <sz val="10"/>
        <color rgb="FF000000"/>
        <rFont val="Arial"/>
        <family val="2"/>
        <charset val="238"/>
      </rPr>
      <t>s</t>
    </r>
  </si>
  <si>
    <r>
      <t>m</t>
    </r>
    <r>
      <rPr>
        <vertAlign val="subscript"/>
        <sz val="10"/>
        <color rgb="FF000000"/>
        <rFont val="Arial"/>
        <family val="2"/>
        <charset val="238"/>
      </rPr>
      <t>s</t>
    </r>
  </si>
  <si>
    <r>
      <t>d</t>
    </r>
    <r>
      <rPr>
        <vertAlign val="subscript"/>
        <sz val="10"/>
        <color rgb="FF000000"/>
        <rFont val="Arial"/>
        <family val="2"/>
        <charset val="238"/>
      </rPr>
      <t>p</t>
    </r>
  </si>
  <si>
    <r>
      <t>m</t>
    </r>
    <r>
      <rPr>
        <vertAlign val="subscript"/>
        <sz val="10"/>
        <color rgb="FF000000"/>
        <rFont val="Arial"/>
        <family val="2"/>
        <charset val="238"/>
      </rPr>
      <t>n</t>
    </r>
  </si>
  <si>
    <r>
      <t>M</t>
    </r>
    <r>
      <rPr>
        <vertAlign val="subscript"/>
        <sz val="10"/>
        <color rgb="FF000000"/>
        <rFont val="Arial"/>
        <family val="2"/>
        <charset val="238"/>
      </rPr>
      <t>0</t>
    </r>
  </si>
  <si>
    <r>
      <t>d</t>
    </r>
    <r>
      <rPr>
        <vertAlign val="subscript"/>
        <sz val="10"/>
        <color rgb="FF000000"/>
        <rFont val="Arial"/>
        <family val="2"/>
        <charset val="238"/>
      </rPr>
      <t>o</t>
    </r>
  </si>
  <si>
    <r>
      <t>F</t>
    </r>
    <r>
      <rPr>
        <sz val="6"/>
        <color theme="1"/>
        <rFont val="Times New Roman"/>
        <family val="1"/>
        <charset val="238"/>
      </rPr>
      <t>IG</t>
    </r>
    <r>
      <rPr>
        <sz val="10"/>
        <color theme="1"/>
        <rFont val="Times New Roman"/>
        <family val="1"/>
        <charset val="238"/>
      </rPr>
      <t>. 7. -</t>
    </r>
    <r>
      <rPr>
        <sz val="12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Change of divergent time path of necessary sales and DOL after decrease of fixed costs by 25%</t>
    </r>
    <r>
      <rPr>
        <sz val="12"/>
        <color theme="1"/>
        <rFont val="Times New Roman"/>
        <family val="1"/>
        <charset val="238"/>
      </rPr>
      <t xml:space="preserve"> </t>
    </r>
  </si>
  <si>
    <r>
      <t>F</t>
    </r>
    <r>
      <rPr>
        <sz val="6"/>
        <color theme="1"/>
        <rFont val="Times New Roman"/>
        <family val="1"/>
        <charset val="238"/>
      </rPr>
      <t>IG</t>
    </r>
    <r>
      <rPr>
        <sz val="10"/>
        <color theme="1"/>
        <rFont val="Times New Roman"/>
        <family val="1"/>
        <charset val="238"/>
      </rPr>
      <t>. 8. -</t>
    </r>
    <r>
      <rPr>
        <sz val="12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Changing the time path of the NSGR and DOL for a divergent sales time path after a decrease in fixed costs by 25%</t>
    </r>
  </si>
  <si>
    <r>
      <t>S</t>
    </r>
    <r>
      <rPr>
        <vertAlign val="subscript"/>
        <sz val="10"/>
        <color theme="1"/>
        <rFont val="Arial"/>
        <family val="2"/>
        <charset val="238"/>
      </rPr>
      <t>0</t>
    </r>
  </si>
  <si>
    <r>
      <t>S</t>
    </r>
    <r>
      <rPr>
        <vertAlign val="subscript"/>
        <sz val="10"/>
        <color theme="1"/>
        <rFont val="Arial"/>
        <family val="2"/>
        <charset val="238"/>
      </rPr>
      <t>BEP</t>
    </r>
  </si>
  <si>
    <r>
      <t>K</t>
    </r>
    <r>
      <rPr>
        <vertAlign val="subscript"/>
        <sz val="10"/>
        <color theme="1"/>
        <rFont val="Arial"/>
        <family val="2"/>
        <charset val="238"/>
      </rPr>
      <t>f</t>
    </r>
  </si>
  <si>
    <r>
      <t>K</t>
    </r>
    <r>
      <rPr>
        <vertAlign val="subscript"/>
        <sz val="10"/>
        <color theme="1"/>
        <rFont val="Arial"/>
        <family val="2"/>
        <charset val="238"/>
      </rPr>
      <t>v</t>
    </r>
  </si>
  <si>
    <r>
      <t>M</t>
    </r>
    <r>
      <rPr>
        <vertAlign val="subscript"/>
        <sz val="10"/>
        <color theme="1"/>
        <rFont val="Arial"/>
        <family val="2"/>
        <charset val="238"/>
      </rPr>
      <t>s</t>
    </r>
  </si>
  <si>
    <r>
      <t>m</t>
    </r>
    <r>
      <rPr>
        <vertAlign val="subscript"/>
        <sz val="10"/>
        <color theme="1"/>
        <rFont val="Arial"/>
        <family val="2"/>
        <charset val="238"/>
      </rPr>
      <t>s</t>
    </r>
  </si>
  <si>
    <r>
      <t>d</t>
    </r>
    <r>
      <rPr>
        <vertAlign val="subscript"/>
        <sz val="10"/>
        <color theme="1"/>
        <rFont val="Arial"/>
        <family val="2"/>
        <charset val="238"/>
      </rPr>
      <t>p</t>
    </r>
  </si>
  <si>
    <r>
      <t>m</t>
    </r>
    <r>
      <rPr>
        <vertAlign val="subscript"/>
        <sz val="10"/>
        <color theme="1"/>
        <rFont val="Arial"/>
        <family val="2"/>
        <charset val="238"/>
      </rPr>
      <t>n</t>
    </r>
  </si>
  <si>
    <r>
      <t>M</t>
    </r>
    <r>
      <rPr>
        <vertAlign val="subscript"/>
        <sz val="10"/>
        <color theme="1"/>
        <rFont val="Arial"/>
        <family val="2"/>
        <charset val="238"/>
      </rPr>
      <t>0</t>
    </r>
  </si>
  <si>
    <r>
      <t>d</t>
    </r>
    <r>
      <rPr>
        <vertAlign val="subscript"/>
        <sz val="10"/>
        <color theme="1"/>
        <rFont val="Arial"/>
        <family val="2"/>
        <charset val="238"/>
      </rPr>
      <t>o</t>
    </r>
  </si>
  <si>
    <t>NECESSARY SALES GROWTH RATES FOR THE GENERAL MODEL AND GOING OUT OF RECESSION</t>
  </si>
  <si>
    <t>Initial sales surplus rate over the break-even point</t>
  </si>
  <si>
    <t>Initial sales surplus rate over the break-even point,</t>
  </si>
  <si>
    <t>English uses decimal points rather than commas, but I had to use commas to enable Excel to make calculations.</t>
  </si>
  <si>
    <t>Jarosław Mielcarek</t>
  </si>
  <si>
    <t>Contemporary Theory of Firm Growth</t>
  </si>
  <si>
    <t>All values are in USD</t>
  </si>
  <si>
    <t>Multiplier</t>
  </si>
  <si>
    <t>m</t>
  </si>
  <si>
    <t>Multiplier bigger than 1</t>
  </si>
  <si>
    <t>Constant multiplier equal to 1</t>
  </si>
  <si>
    <t>Exponential function</t>
  </si>
  <si>
    <r>
      <t>S</t>
    </r>
    <r>
      <rPr>
        <vertAlign val="subscript"/>
        <sz val="10"/>
        <color theme="1"/>
        <rFont val="Arial"/>
        <family val="2"/>
        <charset val="238"/>
      </rPr>
      <t>1</t>
    </r>
  </si>
  <si>
    <r>
      <t>m</t>
    </r>
    <r>
      <rPr>
        <vertAlign val="subscript"/>
        <sz val="10"/>
        <color theme="1"/>
        <rFont val="Arial"/>
        <family val="2"/>
        <charset val="238"/>
      </rPr>
      <t>e</t>
    </r>
  </si>
  <si>
    <t xml:space="preserve">NSGR - constant multiplier equal to 1 </t>
  </si>
  <si>
    <t>NSGR -  multiplier greater than 1</t>
  </si>
  <si>
    <t>NSGR -  exponential function</t>
  </si>
  <si>
    <t>ROS -  multiplier greater than 1</t>
  </si>
  <si>
    <t>ROS -  exponential function</t>
  </si>
  <si>
    <t>NSGR asymptote - constant multiplier 1</t>
  </si>
  <si>
    <t>ROS</t>
  </si>
  <si>
    <t>Return on sale</t>
  </si>
  <si>
    <t xml:space="preserve">Sales - constant multiplier equal to 1 </t>
  </si>
  <si>
    <t>Sales -  multiplier greater than 1</t>
  </si>
  <si>
    <t xml:space="preserve">NSGR asymptote - multiplier greater than 1 </t>
  </si>
  <si>
    <t>Divergent sales time pathes for three version of the company's goal</t>
  </si>
  <si>
    <t>Sales time Pathes</t>
  </si>
  <si>
    <t xml:space="preserve">Product </t>
  </si>
  <si>
    <t>Sales -  multiplier as an exponential function</t>
  </si>
  <si>
    <t xml:space="preserve">Profit - constant multiplier equal to 1 </t>
  </si>
  <si>
    <t>Profit -  multiplier greater than 1</t>
  </si>
  <si>
    <t>Profit -  multiplier as an exponential function</t>
  </si>
  <si>
    <r>
      <t>F</t>
    </r>
    <r>
      <rPr>
        <sz val="6"/>
        <color theme="1"/>
        <rFont val="Times New Roman"/>
        <family val="1"/>
        <charset val="238"/>
      </rPr>
      <t>IG</t>
    </r>
    <r>
      <rPr>
        <sz val="10"/>
        <color theme="1"/>
        <rFont val="Times New Roman"/>
        <family val="1"/>
        <charset val="238"/>
      </rPr>
      <t>. 2.—Divergent profit time paths</t>
    </r>
  </si>
  <si>
    <r>
      <t>F</t>
    </r>
    <r>
      <rPr>
        <sz val="6"/>
        <color theme="1"/>
        <rFont val="Times New Roman"/>
        <family val="1"/>
        <charset val="238"/>
      </rPr>
      <t>IG</t>
    </r>
    <r>
      <rPr>
        <sz val="10"/>
        <color theme="1"/>
        <rFont val="Times New Roman"/>
        <family val="1"/>
        <charset val="238"/>
      </rPr>
      <t xml:space="preserve">. 1.—Divergent sales time paths </t>
    </r>
  </si>
  <si>
    <t xml:space="preserve">ROS - constant multiplier equal to 1 </t>
  </si>
  <si>
    <t>NSGR -  multiplier as an exponential function</t>
  </si>
  <si>
    <r>
      <t>F</t>
    </r>
    <r>
      <rPr>
        <sz val="6"/>
        <color theme="1"/>
        <rFont val="Times New Roman"/>
        <family val="1"/>
        <charset val="238"/>
      </rPr>
      <t>IG</t>
    </r>
    <r>
      <rPr>
        <sz val="10"/>
        <color theme="1"/>
        <rFont val="Times New Roman"/>
        <family val="1"/>
        <charset val="238"/>
      </rPr>
      <t>. 3.—Covergent NPGR time paths for multiplier eaqual to 1 or gvreater than 1 and divergent path for multiplier as an exponential function</t>
    </r>
  </si>
  <si>
    <t>Growth rate of NSGR -  multiplier as an exponential function</t>
  </si>
  <si>
    <t>Growth rate of NSGR -  multiplier greater than 1</t>
  </si>
  <si>
    <t>Growth rate of NSGR -  multiplier equal to 1</t>
  </si>
  <si>
    <t>Multiplier greater than 1</t>
  </si>
  <si>
    <t>Nominator</t>
  </si>
  <si>
    <r>
      <t>F</t>
    </r>
    <r>
      <rPr>
        <sz val="6"/>
        <color theme="1"/>
        <rFont val="Times New Roman"/>
        <family val="1"/>
        <charset val="238"/>
      </rPr>
      <t>IG</t>
    </r>
    <r>
      <rPr>
        <sz val="10"/>
        <color theme="1"/>
        <rFont val="Arial"/>
        <family val="2"/>
        <charset val="238"/>
      </rPr>
      <t xml:space="preserve">. 4.—ROS for divergent sales time path </t>
    </r>
  </si>
  <si>
    <r>
      <t>F</t>
    </r>
    <r>
      <rPr>
        <sz val="6"/>
        <color theme="1"/>
        <rFont val="Times New Roman"/>
        <family val="1"/>
        <charset val="238"/>
      </rPr>
      <t>IG</t>
    </r>
    <r>
      <rPr>
        <sz val="10"/>
        <color theme="1"/>
        <rFont val="Times New Roman"/>
        <family val="1"/>
        <charset val="238"/>
      </rPr>
      <t>. 5. - Cause-effect time sequence for the first three periods</t>
    </r>
  </si>
  <si>
    <r>
      <t>F</t>
    </r>
    <r>
      <rPr>
        <sz val="6"/>
        <rFont val="Times New Roman"/>
        <family val="1"/>
        <charset val="238"/>
      </rPr>
      <t>IG</t>
    </r>
    <r>
      <rPr>
        <sz val="10"/>
        <rFont val="Times New Roman"/>
        <family val="1"/>
        <charset val="238"/>
      </rPr>
      <t>. 6. - Necessary sales growth rates for the general model and recovery</t>
    </r>
  </si>
  <si>
    <r>
      <t>F</t>
    </r>
    <r>
      <rPr>
        <sz val="6"/>
        <color theme="1"/>
        <rFont val="Times New Roman"/>
        <family val="1"/>
        <charset val="238"/>
      </rPr>
      <t>IG</t>
    </r>
    <r>
      <rPr>
        <sz val="10"/>
        <color theme="1"/>
        <rFont val="Times New Roman"/>
        <family val="1"/>
        <charset val="238"/>
      </rPr>
      <t>. 7. -</t>
    </r>
    <r>
      <rPr>
        <sz val="12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Change of divergent time path of necessary sales and DOL after decrease of unit variable costs by 25%</t>
    </r>
    <r>
      <rPr>
        <sz val="12"/>
        <color theme="1"/>
        <rFont val="Times New Roman"/>
        <family val="1"/>
        <charset val="238"/>
      </rPr>
      <t xml:space="preserve"> </t>
    </r>
  </si>
  <si>
    <r>
      <t>F</t>
    </r>
    <r>
      <rPr>
        <sz val="6"/>
        <color theme="1"/>
        <rFont val="Times New Roman"/>
        <family val="1"/>
        <charset val="238"/>
      </rPr>
      <t>IG</t>
    </r>
    <r>
      <rPr>
        <sz val="10"/>
        <color theme="1"/>
        <rFont val="Times New Roman"/>
        <family val="1"/>
        <charset val="238"/>
      </rPr>
      <t>. 8. -</t>
    </r>
    <r>
      <rPr>
        <sz val="12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Changing the time path of the NSGR for a divergent sales time path after a decrease in unit variable costs by 25%</t>
    </r>
  </si>
  <si>
    <r>
      <t>F</t>
    </r>
    <r>
      <rPr>
        <sz val="6"/>
        <color theme="1"/>
        <rFont val="Times New Roman"/>
        <family val="1"/>
        <charset val="238"/>
      </rPr>
      <t>IG</t>
    </r>
    <r>
      <rPr>
        <sz val="10"/>
        <color theme="1"/>
        <rFont val="Times New Roman"/>
        <family val="1"/>
        <charset val="238"/>
      </rPr>
      <t xml:space="preserve">. 9. - Change of divergent time path of necessary sales and DOL after decrease of unit variable costs by 25% and increase of fixed costs by 37,5% </t>
    </r>
  </si>
  <si>
    <r>
      <t>F</t>
    </r>
    <r>
      <rPr>
        <sz val="6"/>
        <color theme="1"/>
        <rFont val="Times New Roman"/>
        <family val="1"/>
        <charset val="238"/>
      </rPr>
      <t>IG</t>
    </r>
    <r>
      <rPr>
        <sz val="10"/>
        <color theme="1"/>
        <rFont val="Times New Roman"/>
        <family val="1"/>
        <charset val="238"/>
      </rPr>
      <t>. 10. - Changing the time path of the NSGR for a divergent sales time path after a decrease in unit variable costs by 25%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</si>
</sst>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0"/>
    <numFmt numFmtId="165" formatCode="0.0"/>
    <numFmt numFmtId="166" formatCode="0.000000%"/>
    <numFmt numFmtId="167" formatCode="#,##0.0"/>
    <numFmt numFmtId="168" formatCode="#,##0.000"/>
    <numFmt numFmtId="169" formatCode="#,##0.0000"/>
    <numFmt numFmtId="170" formatCode="#,##0.000000000"/>
    <numFmt numFmtId="172" formatCode="0.00000"/>
    <numFmt numFmtId="173" formatCode="0.0000000000000000%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vertAlign val="subscript"/>
      <sz val="10"/>
      <color rgb="FF000000"/>
      <name val="Arial"/>
      <family val="2"/>
      <charset val="238"/>
    </font>
    <font>
      <vertAlign val="subscript"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sz val="6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2">
    <xf numFmtId="0" fontId="0" fillId="0" borderId="0" xfId="0"/>
    <xf numFmtId="0" fontId="5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10" fontId="8" fillId="0" borderId="0" xfId="0" applyNumberFormat="1" applyFont="1" applyBorder="1" applyAlignment="1">
      <alignment horizontal="right" vertical="center"/>
    </xf>
    <xf numFmtId="0" fontId="9" fillId="0" borderId="0" xfId="0" applyFont="1"/>
    <xf numFmtId="0" fontId="7" fillId="0" borderId="0" xfId="0" applyFont="1" applyBorder="1"/>
    <xf numFmtId="0" fontId="9" fillId="0" borderId="2" xfId="0" applyFont="1" applyBorder="1"/>
    <xf numFmtId="0" fontId="7" fillId="0" borderId="2" xfId="0" applyFont="1" applyBorder="1"/>
    <xf numFmtId="3" fontId="7" fillId="0" borderId="0" xfId="0" applyNumberFormat="1" applyFont="1"/>
    <xf numFmtId="0" fontId="10" fillId="0" borderId="0" xfId="0" applyFont="1"/>
    <xf numFmtId="9" fontId="7" fillId="0" borderId="0" xfId="0" applyNumberFormat="1" applyFont="1"/>
    <xf numFmtId="2" fontId="7" fillId="0" borderId="0" xfId="0" applyNumberFormat="1" applyFont="1"/>
    <xf numFmtId="10" fontId="7" fillId="0" borderId="0" xfId="1" applyNumberFormat="1" applyFont="1"/>
    <xf numFmtId="4" fontId="7" fillId="0" borderId="0" xfId="0" applyNumberFormat="1" applyFont="1" applyBorder="1"/>
    <xf numFmtId="0" fontId="7" fillId="0" borderId="2" xfId="0" applyFont="1" applyFill="1" applyBorder="1"/>
    <xf numFmtId="4" fontId="7" fillId="0" borderId="2" xfId="0" applyNumberFormat="1" applyFont="1" applyBorder="1"/>
    <xf numFmtId="0" fontId="9" fillId="0" borderId="0" xfId="0" applyFont="1" applyFill="1" applyBorder="1"/>
    <xf numFmtId="0" fontId="7" fillId="0" borderId="3" xfId="0" applyFont="1" applyBorder="1"/>
    <xf numFmtId="0" fontId="7" fillId="0" borderId="0" xfId="0" applyFont="1" applyFill="1" applyBorder="1"/>
    <xf numFmtId="0" fontId="7" fillId="0" borderId="0" xfId="0" applyFont="1" applyAlignment="1">
      <alignment wrapText="1"/>
    </xf>
    <xf numFmtId="0" fontId="7" fillId="0" borderId="4" xfId="0" applyFont="1" applyBorder="1" applyAlignment="1">
      <alignment wrapText="1"/>
    </xf>
    <xf numFmtId="0" fontId="7" fillId="0" borderId="3" xfId="0" applyFont="1" applyBorder="1" applyAlignment="1">
      <alignment wrapText="1"/>
    </xf>
    <xf numFmtId="169" fontId="7" fillId="0" borderId="0" xfId="0" applyNumberFormat="1" applyFont="1"/>
    <xf numFmtId="3" fontId="7" fillId="0" borderId="2" xfId="0" applyNumberFormat="1" applyFont="1" applyBorder="1"/>
    <xf numFmtId="10" fontId="7" fillId="0" borderId="2" xfId="1" applyNumberFormat="1" applyFont="1" applyBorder="1"/>
    <xf numFmtId="4" fontId="7" fillId="0" borderId="0" xfId="0" applyNumberFormat="1" applyFont="1"/>
    <xf numFmtId="164" fontId="7" fillId="0" borderId="0" xfId="0" applyNumberFormat="1" applyFont="1"/>
    <xf numFmtId="165" fontId="7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2" xfId="0" applyFont="1" applyBorder="1"/>
    <xf numFmtId="0" fontId="8" fillId="0" borderId="2" xfId="0" applyFont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1" fillId="0" borderId="0" xfId="0" applyFont="1"/>
    <xf numFmtId="9" fontId="7" fillId="0" borderId="2" xfId="1" applyFont="1" applyBorder="1"/>
    <xf numFmtId="0" fontId="7" fillId="0" borderId="2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3" fontId="7" fillId="0" borderId="0" xfId="0" applyNumberFormat="1" applyFont="1" applyBorder="1"/>
    <xf numFmtId="0" fontId="10" fillId="0" borderId="0" xfId="0" applyFont="1" applyBorder="1"/>
    <xf numFmtId="9" fontId="7" fillId="0" borderId="0" xfId="0" applyNumberFormat="1" applyFont="1" applyBorder="1"/>
    <xf numFmtId="9" fontId="7" fillId="0" borderId="0" xfId="1" applyFont="1"/>
    <xf numFmtId="4" fontId="7" fillId="0" borderId="0" xfId="1" applyNumberFormat="1" applyFont="1"/>
    <xf numFmtId="168" fontId="7" fillId="0" borderId="0" xfId="0" applyNumberFormat="1" applyFont="1" applyBorder="1"/>
    <xf numFmtId="2" fontId="7" fillId="0" borderId="0" xfId="1" applyNumberFormat="1" applyFont="1"/>
    <xf numFmtId="3" fontId="7" fillId="0" borderId="0" xfId="1" applyNumberFormat="1" applyFont="1"/>
    <xf numFmtId="166" fontId="7" fillId="0" borderId="0" xfId="1" applyNumberFormat="1" applyFont="1"/>
    <xf numFmtId="2" fontId="7" fillId="0" borderId="2" xfId="1" applyNumberFormat="1" applyFont="1" applyBorder="1"/>
    <xf numFmtId="4" fontId="8" fillId="0" borderId="2" xfId="0" applyNumberFormat="1" applyFont="1" applyBorder="1"/>
    <xf numFmtId="0" fontId="8" fillId="0" borderId="2" xfId="0" applyFont="1" applyBorder="1" applyAlignment="1">
      <alignment wrapText="1"/>
    </xf>
    <xf numFmtId="10" fontId="8" fillId="0" borderId="0" xfId="1" applyNumberFormat="1" applyFont="1"/>
    <xf numFmtId="10" fontId="8" fillId="0" borderId="2" xfId="1" applyNumberFormat="1" applyFont="1" applyBorder="1"/>
    <xf numFmtId="164" fontId="7" fillId="0" borderId="0" xfId="1" applyNumberFormat="1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wrapText="1"/>
    </xf>
    <xf numFmtId="167" fontId="7" fillId="0" borderId="0" xfId="0" applyNumberFormat="1" applyFont="1" applyBorder="1"/>
    <xf numFmtId="167" fontId="7" fillId="0" borderId="2" xfId="0" applyNumberFormat="1" applyFont="1" applyBorder="1"/>
    <xf numFmtId="1" fontId="7" fillId="0" borderId="0" xfId="1" applyNumberFormat="1" applyFont="1"/>
    <xf numFmtId="9" fontId="7" fillId="0" borderId="2" xfId="0" applyNumberFormat="1" applyFont="1" applyBorder="1"/>
    <xf numFmtId="1" fontId="7" fillId="0" borderId="2" xfId="1" applyNumberFormat="1" applyFont="1" applyBorder="1"/>
    <xf numFmtId="2" fontId="7" fillId="0" borderId="0" xfId="0" applyNumberFormat="1" applyFont="1" applyBorder="1"/>
    <xf numFmtId="10" fontId="7" fillId="0" borderId="0" xfId="0" applyNumberFormat="1" applyFont="1" applyBorder="1"/>
    <xf numFmtId="10" fontId="7" fillId="0" borderId="2" xfId="0" applyNumberFormat="1" applyFont="1" applyBorder="1"/>
    <xf numFmtId="2" fontId="7" fillId="0" borderId="2" xfId="0" applyNumberFormat="1" applyFont="1" applyBorder="1"/>
    <xf numFmtId="0" fontId="7" fillId="0" borderId="2" xfId="0" applyFont="1" applyBorder="1" applyAlignment="1">
      <alignment horizontal="left" vertical="center"/>
    </xf>
    <xf numFmtId="10" fontId="7" fillId="0" borderId="0" xfId="0" applyNumberFormat="1" applyFont="1"/>
    <xf numFmtId="169" fontId="7" fillId="0" borderId="2" xfId="0" applyNumberFormat="1" applyFont="1" applyBorder="1"/>
    <xf numFmtId="0" fontId="9" fillId="0" borderId="0" xfId="0" applyFont="1" applyBorder="1"/>
    <xf numFmtId="0" fontId="8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10" fontId="7" fillId="0" borderId="0" xfId="1" applyNumberFormat="1" applyFont="1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10" fontId="8" fillId="0" borderId="1" xfId="1" applyNumberFormat="1" applyFont="1" applyBorder="1" applyAlignment="1">
      <alignment vertical="center"/>
    </xf>
    <xf numFmtId="169" fontId="8" fillId="0" borderId="1" xfId="0" applyNumberFormat="1" applyFont="1" applyBorder="1" applyAlignment="1">
      <alignment vertical="center"/>
    </xf>
    <xf numFmtId="170" fontId="7" fillId="0" borderId="0" xfId="1" applyNumberFormat="1" applyFont="1" applyBorder="1"/>
    <xf numFmtId="164" fontId="7" fillId="0" borderId="0" xfId="1" applyNumberFormat="1" applyFont="1" applyBorder="1"/>
    <xf numFmtId="1" fontId="7" fillId="0" borderId="0" xfId="0" applyNumberFormat="1" applyFont="1"/>
    <xf numFmtId="168" fontId="7" fillId="0" borderId="0" xfId="0" applyNumberFormat="1" applyFont="1"/>
    <xf numFmtId="9" fontId="7" fillId="0" borderId="0" xfId="1" applyFont="1" applyBorder="1"/>
    <xf numFmtId="0" fontId="2" fillId="0" borderId="0" xfId="0" applyFont="1"/>
    <xf numFmtId="0" fontId="14" fillId="0" borderId="0" xfId="0" applyFont="1"/>
    <xf numFmtId="0" fontId="14" fillId="0" borderId="0" xfId="0" applyFont="1" applyBorder="1"/>
    <xf numFmtId="0" fontId="1" fillId="0" borderId="0" xfId="0" applyFont="1" applyAlignment="1">
      <alignment wrapText="1"/>
    </xf>
    <xf numFmtId="0" fontId="7" fillId="0" borderId="0" xfId="0" applyFont="1" applyFill="1" applyBorder="1" applyAlignment="1">
      <alignment horizontal="right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right"/>
    </xf>
    <xf numFmtId="4" fontId="1" fillId="0" borderId="0" xfId="0" applyNumberFormat="1" applyFont="1" applyBorder="1"/>
    <xf numFmtId="0" fontId="7" fillId="0" borderId="0" xfId="0" applyFont="1" applyAlignment="1"/>
    <xf numFmtId="4" fontId="1" fillId="0" borderId="3" xfId="0" applyNumberFormat="1" applyFont="1" applyBorder="1" applyAlignment="1"/>
    <xf numFmtId="4" fontId="7" fillId="0" borderId="0" xfId="0" applyNumberFormat="1" applyFont="1" applyBorder="1" applyAlignment="1"/>
    <xf numFmtId="4" fontId="7" fillId="0" borderId="0" xfId="0" applyNumberFormat="1" applyFont="1" applyBorder="1" applyAlignment="1">
      <alignment wrapText="1"/>
    </xf>
    <xf numFmtId="0" fontId="7" fillId="0" borderId="0" xfId="0" applyFont="1" applyBorder="1" applyAlignment="1"/>
    <xf numFmtId="0" fontId="1" fillId="0" borderId="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/>
    <xf numFmtId="3" fontId="8" fillId="0" borderId="0" xfId="0" applyNumberFormat="1" applyFont="1" applyBorder="1" applyAlignment="1">
      <alignment vertical="center" wrapText="1"/>
    </xf>
    <xf numFmtId="10" fontId="0" fillId="0" borderId="0" xfId="1" applyNumberFormat="1" applyFont="1"/>
    <xf numFmtId="3" fontId="1" fillId="0" borderId="0" xfId="0" applyNumberFormat="1" applyFont="1"/>
    <xf numFmtId="4" fontId="1" fillId="0" borderId="0" xfId="0" applyNumberFormat="1" applyFont="1"/>
    <xf numFmtId="172" fontId="7" fillId="0" borderId="0" xfId="0" applyNumberFormat="1" applyFont="1"/>
    <xf numFmtId="0" fontId="1" fillId="0" borderId="3" xfId="0" applyFont="1" applyBorder="1"/>
    <xf numFmtId="0" fontId="0" fillId="0" borderId="0" xfId="0" applyBorder="1"/>
    <xf numFmtId="10" fontId="0" fillId="0" borderId="0" xfId="1" applyNumberFormat="1" applyFont="1" applyBorder="1"/>
    <xf numFmtId="164" fontId="7" fillId="0" borderId="0" xfId="0" applyNumberFormat="1" applyFont="1" applyBorder="1"/>
    <xf numFmtId="172" fontId="7" fillId="0" borderId="0" xfId="0" applyNumberFormat="1" applyFont="1" applyBorder="1"/>
    <xf numFmtId="173" fontId="7" fillId="0" borderId="0" xfId="1" applyNumberFormat="1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7" fontId="7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0" fontId="7" fillId="0" borderId="4" xfId="1" applyNumberFormat="1" applyFont="1" applyBorder="1" applyAlignment="1">
      <alignment horizontal="center"/>
    </xf>
    <xf numFmtId="10" fontId="7" fillId="0" borderId="5" xfId="1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15" fillId="0" borderId="0" xfId="0" applyFont="1" applyAlignment="1">
      <alignment horizontal="lef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5772705531846E-2"/>
          <c:y val="3.9639639639639637E-2"/>
          <c:w val="0.85333390306504942"/>
          <c:h val="0.8648048471552994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'Appendix 2'!$B$40</c:f>
              <c:strCache>
                <c:ptCount val="1"/>
                <c:pt idx="0">
                  <c:v>Sales - constant multiplier equal to 1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2'!$A$41:$A$80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'Appendix 2'!$B$41:$B$80</c:f>
              <c:numCache>
                <c:formatCode>#,##0</c:formatCode>
                <c:ptCount val="40"/>
                <c:pt idx="0">
                  <c:v>150000</c:v>
                </c:pt>
                <c:pt idx="1">
                  <c:v>157500</c:v>
                </c:pt>
                <c:pt idx="2">
                  <c:v>166125</c:v>
                </c:pt>
                <c:pt idx="3">
                  <c:v>176043.74999999997</c:v>
                </c:pt>
                <c:pt idx="4">
                  <c:v>187450.31249999997</c:v>
                </c:pt>
                <c:pt idx="5">
                  <c:v>200567.85937499997</c:v>
                </c:pt>
                <c:pt idx="6">
                  <c:v>215653.03828124996</c:v>
                </c:pt>
                <c:pt idx="7">
                  <c:v>233000.99402343741</c:v>
                </c:pt>
                <c:pt idx="8">
                  <c:v>252951.14312695301</c:v>
                </c:pt>
                <c:pt idx="9">
                  <c:v>275893.81459599594</c:v>
                </c:pt>
                <c:pt idx="10">
                  <c:v>302277.88678539533</c:v>
                </c:pt>
                <c:pt idx="11">
                  <c:v>332619.56980320462</c:v>
                </c:pt>
                <c:pt idx="12">
                  <c:v>367512.50527368527</c:v>
                </c:pt>
                <c:pt idx="13">
                  <c:v>407639.38106473809</c:v>
                </c:pt>
                <c:pt idx="14">
                  <c:v>453785.28822444874</c:v>
                </c:pt>
                <c:pt idx="15">
                  <c:v>506853.08145811601</c:v>
                </c:pt>
                <c:pt idx="16">
                  <c:v>567881.04367683327</c:v>
                </c:pt>
                <c:pt idx="17">
                  <c:v>638063.20022835827</c:v>
                </c:pt>
                <c:pt idx="18">
                  <c:v>718772.68026261195</c:v>
                </c:pt>
                <c:pt idx="19">
                  <c:v>811588.58230200363</c:v>
                </c:pt>
                <c:pt idx="20">
                  <c:v>918326.86964730406</c:v>
                </c:pt>
                <c:pt idx="21">
                  <c:v>1041075.9000943997</c:v>
                </c:pt>
                <c:pt idx="22">
                  <c:v>1182237.2851085595</c:v>
                </c:pt>
                <c:pt idx="23">
                  <c:v>1344572.8778748433</c:v>
                </c:pt>
                <c:pt idx="24">
                  <c:v>1531258.8095560698</c:v>
                </c:pt>
                <c:pt idx="25">
                  <c:v>1745947.6309894801</c:v>
                </c:pt>
                <c:pt idx="26">
                  <c:v>1992839.7756379021</c:v>
                </c:pt>
                <c:pt idx="27">
                  <c:v>2276765.7419835869</c:v>
                </c:pt>
                <c:pt idx="28">
                  <c:v>2603280.603281125</c:v>
                </c:pt>
                <c:pt idx="29">
                  <c:v>2978772.6937732934</c:v>
                </c:pt>
                <c:pt idx="30">
                  <c:v>3410588.5978392875</c:v>
                </c:pt>
                <c:pt idx="31">
                  <c:v>3907176.8875151798</c:v>
                </c:pt>
                <c:pt idx="32">
                  <c:v>4478253.420642456</c:v>
                </c:pt>
                <c:pt idx="33">
                  <c:v>5134991.433738823</c:v>
                </c:pt>
                <c:pt idx="34">
                  <c:v>5890240.1487996466</c:v>
                </c:pt>
                <c:pt idx="35">
                  <c:v>6758776.1711195922</c:v>
                </c:pt>
                <c:pt idx="36">
                  <c:v>7757592.5967875319</c:v>
                </c:pt>
                <c:pt idx="37">
                  <c:v>8906231.4863056615</c:v>
                </c:pt>
                <c:pt idx="38">
                  <c:v>10227166.20925151</c:v>
                </c:pt>
                <c:pt idx="39">
                  <c:v>11746241.140639234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98-45B7-BA8B-C27AC5BA618A}"/>
            </c:ext>
          </c:extLst>
        </c:ser>
        <c:ser>
          <c:idx val="1"/>
          <c:order val="1"/>
          <c:tx>
            <c:strRef>
              <c:f>'Appendix 2'!$C$40</c:f>
              <c:strCache>
                <c:ptCount val="1"/>
                <c:pt idx="0">
                  <c:v>Sales -  multiplier greater than 1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2'!$A$41:$A$80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'Appendix 2'!$C$41:$C$80</c:f>
              <c:numCache>
                <c:formatCode>#,##0</c:formatCode>
                <c:ptCount val="40"/>
                <c:pt idx="0">
                  <c:v>150000</c:v>
                </c:pt>
                <c:pt idx="1">
                  <c:v>158250</c:v>
                </c:pt>
                <c:pt idx="2">
                  <c:v>167861.25</c:v>
                </c:pt>
                <c:pt idx="3">
                  <c:v>179058.35625000001</c:v>
                </c:pt>
                <c:pt idx="4">
                  <c:v>192102.98503125002</c:v>
                </c:pt>
                <c:pt idx="5">
                  <c:v>207299.97756140627</c:v>
                </c:pt>
                <c:pt idx="6">
                  <c:v>225004.47385903832</c:v>
                </c:pt>
                <c:pt idx="7">
                  <c:v>245630.21204577963</c:v>
                </c:pt>
                <c:pt idx="8">
                  <c:v>269659.1970333333</c:v>
                </c:pt>
                <c:pt idx="9">
                  <c:v>297652.96454383328</c:v>
                </c:pt>
                <c:pt idx="10">
                  <c:v>330265.7036935658</c:v>
                </c:pt>
                <c:pt idx="11">
                  <c:v>368259.54480300413</c:v>
                </c:pt>
                <c:pt idx="12">
                  <c:v>412522.36969549989</c:v>
                </c:pt>
                <c:pt idx="13">
                  <c:v>464088.56069525739</c:v>
                </c:pt>
                <c:pt idx="14">
                  <c:v>524163.17320997489</c:v>
                </c:pt>
                <c:pt idx="15">
                  <c:v>594150.0967896207</c:v>
                </c:pt>
                <c:pt idx="16">
                  <c:v>675684.8627599082</c:v>
                </c:pt>
                <c:pt idx="17">
                  <c:v>770672.86511529307</c:v>
                </c:pt>
                <c:pt idx="18">
                  <c:v>881333.88785931643</c:v>
                </c:pt>
                <c:pt idx="19">
                  <c:v>1010253.9793561036</c:v>
                </c:pt>
                <c:pt idx="20">
                  <c:v>1160445.8859498608</c:v>
                </c:pt>
                <c:pt idx="21">
                  <c:v>1335419.4571315879</c:v>
                </c:pt>
                <c:pt idx="22">
                  <c:v>1539263.6675583001</c:v>
                </c:pt>
                <c:pt idx="23">
                  <c:v>1776742.1727054196</c:v>
                </c:pt>
                <c:pt idx="24">
                  <c:v>2053404.6312018142</c:v>
                </c:pt>
                <c:pt idx="25">
                  <c:v>2375716.3953501135</c:v>
                </c:pt>
                <c:pt idx="26">
                  <c:v>2751209.6005828823</c:v>
                </c:pt>
                <c:pt idx="27">
                  <c:v>3188659.1846790574</c:v>
                </c:pt>
                <c:pt idx="28">
                  <c:v>3698287.9501511031</c:v>
                </c:pt>
                <c:pt idx="29">
                  <c:v>4292005.4619260347</c:v>
                </c:pt>
                <c:pt idx="30">
                  <c:v>4983686.3631438315</c:v>
                </c:pt>
                <c:pt idx="31">
                  <c:v>5789494.6130625624</c:v>
                </c:pt>
                <c:pt idx="32">
                  <c:v>6728261.2242178861</c:v>
                </c:pt>
                <c:pt idx="33">
                  <c:v>7821924.3262138376</c:v>
                </c:pt>
                <c:pt idx="34">
                  <c:v>9096041.840039121</c:v>
                </c:pt>
                <c:pt idx="35">
                  <c:v>10580388.743645575</c:v>
                </c:pt>
                <c:pt idx="36">
                  <c:v>12309652.886347096</c:v>
                </c:pt>
                <c:pt idx="37">
                  <c:v>14324245.612594368</c:v>
                </c:pt>
                <c:pt idx="38">
                  <c:v>16671246.138672441</c:v>
                </c:pt>
                <c:pt idx="39">
                  <c:v>19405501.751553394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B98-45B7-BA8B-C27AC5BA618A}"/>
            </c:ext>
          </c:extLst>
        </c:ser>
        <c:ser>
          <c:idx val="2"/>
          <c:order val="2"/>
          <c:tx>
            <c:strRef>
              <c:f>'Appendix 2'!$D$40</c:f>
              <c:strCache>
                <c:ptCount val="1"/>
                <c:pt idx="0">
                  <c:v>Sales -  multiplier as an exponential function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2'!$A$41:$A$80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'Appendix 2'!$D$41:$D$80</c:f>
              <c:numCache>
                <c:formatCode>#,##0</c:formatCode>
                <c:ptCount val="40"/>
                <c:pt idx="0">
                  <c:v>150000</c:v>
                </c:pt>
                <c:pt idx="1">
                  <c:v>158250</c:v>
                </c:pt>
                <c:pt idx="2">
                  <c:v>168822.375</c:v>
                </c:pt>
                <c:pt idx="3">
                  <c:v>182562.76216875002</c:v>
                </c:pt>
                <c:pt idx="4">
                  <c:v>200694.78318244003</c:v>
                </c:pt>
                <c:pt idx="5">
                  <c:v>225020.2764719128</c:v>
                </c:pt>
                <c:pt idx="6">
                  <c:v>258242.43337294154</c:v>
                </c:pt>
                <c:pt idx="7">
                  <c:v>304497.89375186083</c:v>
                </c:pt>
                <c:pt idx="8">
                  <c:v>370251.80325911957</c:v>
                </c:pt>
                <c:pt idx="9">
                  <c:v>465837.74558163376</c:v>
                </c:pt>
                <c:pt idx="10">
                  <c:v>608171.07971498545</c:v>
                </c:pt>
                <c:pt idx="11">
                  <c:v>825651.78927950293</c:v>
                </c:pt>
                <c:pt idx="12">
                  <c:v>1167262.714343477</c:v>
                </c:pt>
                <c:pt idx="13">
                  <c:v>1719934.7663819322</c:v>
                </c:pt>
                <c:pt idx="14">
                  <c:v>2642689.7033058004</c:v>
                </c:pt>
                <c:pt idx="15">
                  <c:v>4235906.5895847287</c:v>
                </c:pt>
                <c:pt idx="16">
                  <c:v>7086563.447570526</c:v>
                </c:pt>
                <c:pt idx="17">
                  <c:v>12383570.048564989</c:v>
                </c:pt>
                <c:pt idx="18">
                  <c:v>22627915.116241667</c:v>
                </c:pt>
                <c:pt idx="19">
                  <c:v>43294717.089368135</c:v>
                </c:pt>
                <c:pt idx="20">
                  <c:v>86883585.64384684</c:v>
                </c:pt>
                <c:pt idx="21">
                  <c:v>183216619.36735711</c:v>
                </c:pt>
                <c:pt idx="22">
                  <c:v>406809563.49125195</c:v>
                </c:pt>
                <c:pt idx="23">
                  <c:v>953079628.54805732</c:v>
                </c:pt>
                <c:pt idx="24">
                  <c:v>2361068816.5513792</c:v>
                </c:pt>
                <c:pt idx="25">
                  <c:v>6198129246.8779612</c:v>
                </c:pt>
                <c:pt idx="26">
                  <c:v>17278510259.421173</c:v>
                </c:pt>
                <c:pt idx="27">
                  <c:v>51256488980.325897</c:v>
                </c:pt>
                <c:pt idx="28">
                  <c:v>162131697678.86615</c:v>
                </c:pt>
                <c:pt idx="29">
                  <c:v>547917988823.74658</c:v>
                </c:pt>
                <c:pt idx="30">
                  <c:v>1982043936684.4299</c:v>
                </c:pt>
                <c:pt idx="31">
                  <c:v>7688648173128.5889</c:v>
                </c:pt>
                <c:pt idx="32">
                  <c:v>32039108006571.961</c:v>
                </c:pt>
                <c:pt idx="33">
                  <c:v>143656092297409.53</c:v>
                </c:pt>
                <c:pt idx="34">
                  <c:v>694167854863419.38</c:v>
                </c:pt>
                <c:pt idx="35">
                  <c:v>3620339099930211</c:v>
                </c:pt>
                <c:pt idx="36">
                  <c:v>2.0407497001987036E+16</c:v>
                </c:pt>
                <c:pt idx="37">
                  <c:v>1.2449781882563755E+17</c:v>
                </c:pt>
                <c:pt idx="38">
                  <c:v>8.2301169484697882E+17</c:v>
                </c:pt>
                <c:pt idx="39">
                  <c:v>5.9024066902114284E+18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B98-45B7-BA8B-C27AC5BA6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32784"/>
        <c:axId val="1235431800"/>
      </c:scatterChart>
      <c:valAx>
        <c:axId val="1235432784"/>
        <c:scaling>
          <c:orientation val="minMax"/>
          <c:max val="4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1800"/>
        <c:crosses val="autoZero"/>
        <c:crossBetween val="midCat"/>
        <c:majorUnit val="5"/>
      </c:valAx>
      <c:valAx>
        <c:axId val="1235431800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Sales</a:t>
                </a:r>
              </a:p>
            </c:rich>
          </c:tx>
          <c:layout>
            <c:manualLayout>
              <c:xMode val="edge"/>
              <c:yMode val="edge"/>
              <c:x val="0"/>
              <c:y val="0.36050762573597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2784"/>
        <c:crosses val="autoZero"/>
        <c:crossBetween val="midCat"/>
        <c:majorUnit val="150000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pl-PL"/>
                    <a:t>Thousend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124381576196779"/>
          <c:y val="0.59917065390749602"/>
          <c:w val="0.37475096586378032"/>
          <c:h val="0.206141481118687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89385056439744E-2"/>
          <c:y val="3.9639639639639637E-2"/>
          <c:w val="0.86409799403398746"/>
          <c:h val="0.8574392331393356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'Appendix 7'!$B$38</c:f>
              <c:strCache>
                <c:ptCount val="1"/>
                <c:pt idx="0">
                  <c:v>Necessary sales left axis - general model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7'!$A$39:$A$45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7'!$B$39:$B$45</c:f>
              <c:numCache>
                <c:formatCode>#,##0.00</c:formatCode>
                <c:ptCount val="7"/>
                <c:pt idx="0">
                  <c:v>150000</c:v>
                </c:pt>
                <c:pt idx="1">
                  <c:v>157500</c:v>
                </c:pt>
                <c:pt idx="2">
                  <c:v>166125</c:v>
                </c:pt>
                <c:pt idx="3">
                  <c:v>176043.74999999997</c:v>
                </c:pt>
                <c:pt idx="4">
                  <c:v>187450.31249999997</c:v>
                </c:pt>
                <c:pt idx="5">
                  <c:v>200567.85937499997</c:v>
                </c:pt>
                <c:pt idx="6">
                  <c:v>215653.03828124996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86A-464A-8CF1-FBF886685705}"/>
            </c:ext>
          </c:extLst>
        </c:ser>
        <c:ser>
          <c:idx val="1"/>
          <c:order val="1"/>
          <c:tx>
            <c:strRef>
              <c:f>'Appendix 7'!$C$38</c:f>
              <c:strCache>
                <c:ptCount val="1"/>
                <c:pt idx="0">
                  <c:v>Necessary sales left axis - decrease in fixed costs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7'!$A$45:$A$59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7'!$C$45:$C$59</c:f>
              <c:numCache>
                <c:formatCode>#,##0.00</c:formatCode>
                <c:ptCount val="15"/>
                <c:pt idx="0">
                  <c:v>248479.55742187492</c:v>
                </c:pt>
                <c:pt idx="1">
                  <c:v>274501.49103515613</c:v>
                </c:pt>
                <c:pt idx="2">
                  <c:v>304426.71469042951</c:v>
                </c:pt>
                <c:pt idx="3">
                  <c:v>338840.72189399396</c:v>
                </c:pt>
                <c:pt idx="4">
                  <c:v>378416.83017809299</c:v>
                </c:pt>
                <c:pt idx="5">
                  <c:v>423929.35470480693</c:v>
                </c:pt>
                <c:pt idx="6">
                  <c:v>476268.75791052787</c:v>
                </c:pt>
                <c:pt idx="7">
                  <c:v>536459.0715971071</c:v>
                </c:pt>
                <c:pt idx="8">
                  <c:v>605677.93233667314</c:v>
                </c:pt>
                <c:pt idx="9">
                  <c:v>685279.62218717393</c:v>
                </c:pt>
                <c:pt idx="10">
                  <c:v>776821.56551524997</c:v>
                </c:pt>
                <c:pt idx="11">
                  <c:v>882094.80034253735</c:v>
                </c:pt>
                <c:pt idx="12">
                  <c:v>1003159.0203939178</c:v>
                </c:pt>
                <c:pt idx="13">
                  <c:v>1142382.8734530054</c:v>
                </c:pt>
                <c:pt idx="14">
                  <c:v>1302490.3044709561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86A-464A-8CF1-FBF886685705}"/>
            </c:ext>
          </c:extLst>
        </c:ser>
        <c:ser>
          <c:idx val="2"/>
          <c:order val="2"/>
          <c:tx>
            <c:strRef>
              <c:f>'Appendix 7'!$F$61</c:f>
              <c:strCache>
                <c:ptCount val="1"/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7'!$A$45:$A$59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7'!$B$45:$B$59</c:f>
              <c:numCache>
                <c:formatCode>#,##0.00</c:formatCode>
                <c:ptCount val="15"/>
                <c:pt idx="0">
                  <c:v>215653.03828124996</c:v>
                </c:pt>
                <c:pt idx="1">
                  <c:v>233000.99402343741</c:v>
                </c:pt>
                <c:pt idx="2">
                  <c:v>252951.14312695301</c:v>
                </c:pt>
                <c:pt idx="3">
                  <c:v>275893.81459599594</c:v>
                </c:pt>
                <c:pt idx="4">
                  <c:v>302277.88678539533</c:v>
                </c:pt>
                <c:pt idx="5">
                  <c:v>332619.56980320462</c:v>
                </c:pt>
                <c:pt idx="6">
                  <c:v>367512.50527368527</c:v>
                </c:pt>
                <c:pt idx="7">
                  <c:v>407639.38106473809</c:v>
                </c:pt>
                <c:pt idx="8">
                  <c:v>453785.28822444874</c:v>
                </c:pt>
                <c:pt idx="9">
                  <c:v>506853.08145811601</c:v>
                </c:pt>
                <c:pt idx="10">
                  <c:v>567881.04367683327</c:v>
                </c:pt>
                <c:pt idx="11">
                  <c:v>638063.20022835827</c:v>
                </c:pt>
                <c:pt idx="12">
                  <c:v>718772.68026261195</c:v>
                </c:pt>
                <c:pt idx="13">
                  <c:v>811588.58230200363</c:v>
                </c:pt>
                <c:pt idx="14">
                  <c:v>918326.86964730406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86A-464A-8CF1-FBF886685705}"/>
            </c:ext>
          </c:extLst>
        </c:ser>
        <c:ser>
          <c:idx val="3"/>
          <c:order val="3"/>
          <c:tx>
            <c:strRef>
              <c:f>'Appendix 7'!$F$68</c:f>
              <c:strCache>
                <c:ptCount val="1"/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7'!$A$39:$A$45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7'!$C$39:$C$45</c:f>
              <c:numCache>
                <c:formatCode>#,##0.00</c:formatCode>
                <c:ptCount val="7"/>
                <c:pt idx="0">
                  <c:v>150000</c:v>
                </c:pt>
                <c:pt idx="1">
                  <c:v>161250</c:v>
                </c:pt>
                <c:pt idx="2">
                  <c:v>174187.5</c:v>
                </c:pt>
                <c:pt idx="3">
                  <c:v>189065.62499999997</c:v>
                </c:pt>
                <c:pt idx="4">
                  <c:v>206175.46874999997</c:v>
                </c:pt>
                <c:pt idx="5">
                  <c:v>225851.78906249994</c:v>
                </c:pt>
                <c:pt idx="6">
                  <c:v>248479.55742187492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86A-464A-8CF1-FBF886685705}"/>
            </c:ext>
          </c:extLst>
        </c:ser>
        <c:ser>
          <c:idx val="4"/>
          <c:order val="4"/>
          <c:tx>
            <c:strRef>
              <c:f>'Appendix 7'!$A$61</c:f>
              <c:strCache>
                <c:ptCount val="1"/>
                <c:pt idx="0">
                  <c:v>Necessary sales trajectory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'Appendix 7'!$A$63:$A$64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'Appendix 7'!$B$63:$B$64</c:f>
              <c:numCache>
                <c:formatCode>#,##0</c:formatCode>
                <c:ptCount val="2"/>
                <c:pt idx="0">
                  <c:v>215653.03828124996</c:v>
                </c:pt>
                <c:pt idx="1">
                  <c:v>248479.55742187492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86A-464A-8CF1-FBF886685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32784"/>
        <c:axId val="1235431800"/>
      </c:scatterChart>
      <c:scatterChart>
        <c:scatterStyle val="smoothMarker"/>
        <c:varyColors val="0"/>
        <c:ser>
          <c:idx val="5"/>
          <c:order val="5"/>
          <c:tx>
            <c:strRef>
              <c:f>'Appendix 7'!$G$38</c:f>
              <c:strCache>
                <c:ptCount val="1"/>
                <c:pt idx="0">
                  <c:v>DOL right axis - general model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7'!$A$39:$A$45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7'!$G$39:$G$45</c:f>
              <c:numCache>
                <c:formatCode>0.00</c:formatCode>
                <c:ptCount val="7"/>
                <c:pt idx="0">
                  <c:v>3</c:v>
                </c:pt>
                <c:pt idx="1">
                  <c:v>2.7391304347826089</c:v>
                </c:pt>
                <c:pt idx="2">
                  <c:v>2.512287334593573</c:v>
                </c:pt>
                <c:pt idx="3">
                  <c:v>2.3150324648639766</c:v>
                </c:pt>
                <c:pt idx="4">
                  <c:v>2.1435064911860668</c:v>
                </c:pt>
                <c:pt idx="5">
                  <c:v>1.9943534705965797</c:v>
                </c:pt>
                <c:pt idx="6">
                  <c:v>1.8646551918231129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86A-464A-8CF1-FBF886685705}"/>
            </c:ext>
          </c:extLst>
        </c:ser>
        <c:ser>
          <c:idx val="6"/>
          <c:order val="6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7'!$A$45:$A$59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7'!$G$45:$G$59</c:f>
              <c:numCache>
                <c:formatCode>0.00</c:formatCode>
                <c:ptCount val="15"/>
                <c:pt idx="0">
                  <c:v>1.8646551918231129</c:v>
                </c:pt>
                <c:pt idx="1">
                  <c:v>1.7518740798461854</c:v>
                </c:pt>
                <c:pt idx="2">
                  <c:v>1.653803547692335</c:v>
                </c:pt>
                <c:pt idx="3">
                  <c:v>1.5685248240802916</c:v>
                </c:pt>
                <c:pt idx="4">
                  <c:v>1.4943694122437317</c:v>
                </c:pt>
                <c:pt idx="5">
                  <c:v>1.4298864454293319</c:v>
                </c:pt>
                <c:pt idx="6">
                  <c:v>1.3738143003733323</c:v>
                </c:pt>
                <c:pt idx="7">
                  <c:v>1.325055913368115</c:v>
                </c:pt>
                <c:pt idx="8">
                  <c:v>1.2826573159722738</c:v>
                </c:pt>
                <c:pt idx="9">
                  <c:v>1.245788970410673</c:v>
                </c:pt>
                <c:pt idx="10">
                  <c:v>1.2137295394875418</c:v>
                </c:pt>
                <c:pt idx="11">
                  <c:v>1.1858517734674277</c:v>
                </c:pt>
                <c:pt idx="12">
                  <c:v>1.1616102377977633</c:v>
                </c:pt>
                <c:pt idx="13">
                  <c:v>1.1405306415632723</c:v>
                </c:pt>
                <c:pt idx="14">
                  <c:v>1.1222005578811065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86A-464A-8CF1-FBF886685705}"/>
            </c:ext>
          </c:extLst>
        </c:ser>
        <c:ser>
          <c:idx val="7"/>
          <c:order val="7"/>
          <c:tx>
            <c:strRef>
              <c:f>'Appendix 7'!$H$38</c:f>
              <c:strCache>
                <c:ptCount val="1"/>
                <c:pt idx="0">
                  <c:v>DOL right axis - decrease in fixed costs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7'!$A$39:$A$45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7'!$H$39:$H$45</c:f>
              <c:numCache>
                <c:formatCode>0.00</c:formatCode>
                <c:ptCount val="7"/>
                <c:pt idx="0">
                  <c:v>2</c:v>
                </c:pt>
                <c:pt idx="1">
                  <c:v>1.8695652173913044</c:v>
                </c:pt>
                <c:pt idx="2">
                  <c:v>1.7561436672967865</c:v>
                </c:pt>
                <c:pt idx="3">
                  <c:v>1.6575162324319883</c:v>
                </c:pt>
                <c:pt idx="4">
                  <c:v>1.5717532455930334</c:v>
                </c:pt>
                <c:pt idx="5">
                  <c:v>1.4971767352982899</c:v>
                </c:pt>
                <c:pt idx="6">
                  <c:v>1.4323275959115565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86A-464A-8CF1-FBF886685705}"/>
            </c:ext>
          </c:extLst>
        </c:ser>
        <c:ser>
          <c:idx val="8"/>
          <c:order val="8"/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7'!$A$45:$A$59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7'!$H$45:$H$59</c:f>
              <c:numCache>
                <c:formatCode>0.00</c:formatCode>
                <c:ptCount val="15"/>
                <c:pt idx="0">
                  <c:v>1.4323275959115565</c:v>
                </c:pt>
                <c:pt idx="1">
                  <c:v>1.3759370399230928</c:v>
                </c:pt>
                <c:pt idx="2">
                  <c:v>1.3269017738461675</c:v>
                </c:pt>
                <c:pt idx="3">
                  <c:v>1.2842624120401458</c:v>
                </c:pt>
                <c:pt idx="4">
                  <c:v>1.2471847061218659</c:v>
                </c:pt>
                <c:pt idx="5">
                  <c:v>1.2149432227146659</c:v>
                </c:pt>
                <c:pt idx="6">
                  <c:v>1.1869071501866661</c:v>
                </c:pt>
                <c:pt idx="7">
                  <c:v>1.1625279566840574</c:v>
                </c:pt>
                <c:pt idx="8">
                  <c:v>1.141328657986137</c:v>
                </c:pt>
                <c:pt idx="9">
                  <c:v>1.1228944852053364</c:v>
                </c:pt>
                <c:pt idx="10">
                  <c:v>1.1068647697437708</c:v>
                </c:pt>
                <c:pt idx="11">
                  <c:v>1.0929258867337137</c:v>
                </c:pt>
                <c:pt idx="12">
                  <c:v>1.0808051188988816</c:v>
                </c:pt>
                <c:pt idx="13">
                  <c:v>1.0702653207816362</c:v>
                </c:pt>
                <c:pt idx="14">
                  <c:v>1.0611002789405533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586A-464A-8CF1-FBF886685705}"/>
            </c:ext>
          </c:extLst>
        </c:ser>
        <c:ser>
          <c:idx val="9"/>
          <c:order val="9"/>
          <c:tx>
            <c:strRef>
              <c:f>'Appendix 7'!$A$66</c:f>
              <c:strCache>
                <c:ptCount val="1"/>
                <c:pt idx="0">
                  <c:v>DOL trajectory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'Appendix 7'!$A$68:$A$69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'Appendix 7'!$B$68:$B$69</c:f>
              <c:numCache>
                <c:formatCode>#,##0.00</c:formatCode>
                <c:ptCount val="2"/>
                <c:pt idx="0">
                  <c:v>1.8646551918231129</c:v>
                </c:pt>
                <c:pt idx="1">
                  <c:v>1.4323275959115565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586A-464A-8CF1-FBF886685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199448"/>
        <c:axId val="827323104"/>
      </c:scatterChart>
      <c:valAx>
        <c:axId val="1235432784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1800"/>
        <c:crosses val="autoZero"/>
        <c:crossBetween val="midCat"/>
        <c:majorUnit val="2"/>
      </c:valAx>
      <c:valAx>
        <c:axId val="1235431800"/>
        <c:scaling>
          <c:orientation val="minMax"/>
          <c:max val="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Necessary sales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2784"/>
        <c:crosses val="autoZero"/>
        <c:crossBetween val="midCat"/>
        <c:majorUnit val="50000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pl-PL">
                      <a:solidFill>
                        <a:schemeClr val="tx1"/>
                      </a:solidFill>
                    </a:rPr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valAx>
        <c:axId val="827323104"/>
        <c:scaling>
          <c:orientation val="minMax"/>
          <c:max val="4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27199448"/>
        <c:crosses val="max"/>
        <c:crossBetween val="midCat"/>
      </c:valAx>
      <c:valAx>
        <c:axId val="827199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7323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delete val="1"/>
      </c:legendEntry>
      <c:legendEntry>
        <c:idx val="3"/>
        <c:delete val="1"/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6"/>
        <c:delete val="1"/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8"/>
        <c:delete val="1"/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>
        <c:manualLayout>
          <c:xMode val="edge"/>
          <c:yMode val="edge"/>
          <c:x val="0.61561557901237574"/>
          <c:y val="4.4627283908352071E-2"/>
          <c:w val="0.33952528379772962"/>
          <c:h val="0.53623644870478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16661611443412E-2"/>
          <c:y val="3.9639639639639637E-2"/>
          <c:w val="0.83443035722229641"/>
          <c:h val="0.8439622654618225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'Appendix 8'!$D$38</c:f>
              <c:strCache>
                <c:ptCount val="1"/>
                <c:pt idx="0">
                  <c:v>NSGR - general model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8'!$A$40:$A$45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'Appendix 8'!$D$40:$D$45</c:f>
              <c:numCache>
                <c:formatCode>0.00%</c:formatCode>
                <c:ptCount val="6"/>
                <c:pt idx="0">
                  <c:v>4.9999999999999996E-2</c:v>
                </c:pt>
                <c:pt idx="1">
                  <c:v>5.4761904761904755E-2</c:v>
                </c:pt>
                <c:pt idx="2">
                  <c:v>5.9706546275395025E-2</c:v>
                </c:pt>
                <c:pt idx="3">
                  <c:v>6.4793907764405148E-2</c:v>
                </c:pt>
                <c:pt idx="4">
                  <c:v>6.9978794380510814E-2</c:v>
                </c:pt>
                <c:pt idx="5">
                  <c:v>7.5212344356955854E-2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B5-4A94-96E0-4E08F760E95E}"/>
            </c:ext>
          </c:extLst>
        </c:ser>
        <c:ser>
          <c:idx val="6"/>
          <c:order val="1"/>
          <c:tx>
            <c:strRef>
              <c:f>'Appendix 8'!$E$38</c:f>
              <c:strCache>
                <c:ptCount val="1"/>
                <c:pt idx="0">
                  <c:v>NSGR - decrease in variable costs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8'!$A$45:$A$59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8'!$E$45:$E$59</c:f>
              <c:numCache>
                <c:formatCode>0.00%</c:formatCode>
                <c:ptCount val="15"/>
                <c:pt idx="0">
                  <c:v>7.5212344356955868E-2</c:v>
                </c:pt>
                <c:pt idx="1">
                  <c:v>8.0443827179298419E-2</c:v>
                </c:pt>
                <c:pt idx="2">
                  <c:v>8.5622592243142295E-2</c:v>
                </c:pt>
                <c:pt idx="3">
                  <c:v>9.0700011019631224E-2</c:v>
                </c:pt>
                <c:pt idx="4">
                  <c:v>9.5631256641381432E-2</c:v>
                </c:pt>
                <c:pt idx="5">
                  <c:v>0.10037678687144796</c:v>
                </c:pt>
                <c:pt idx="6">
                  <c:v>0.10490343515002802</c:v>
                </c:pt>
                <c:pt idx="7">
                  <c:v>0.10918506231827527</c:v>
                </c:pt>
                <c:pt idx="8">
                  <c:v>0.11320277015233272</c:v>
                </c:pt>
                <c:pt idx="9">
                  <c:v>0.1169447194758311</c:v>
                </c:pt>
                <c:pt idx="10">
                  <c:v>0.12040562532075771</c:v>
                </c:pt>
                <c:pt idx="11">
                  <c:v>0.12358601741153362</c:v>
                </c:pt>
                <c:pt idx="12">
                  <c:v>0.1264913569774411</c:v>
                </c:pt>
                <c:pt idx="13">
                  <c:v>0.12913109330404771</c:v>
                </c:pt>
                <c:pt idx="14">
                  <c:v>0.13151772914614723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BB5-4A94-96E0-4E08F760E95E}"/>
            </c:ext>
          </c:extLst>
        </c:ser>
        <c:ser>
          <c:idx val="1"/>
          <c:order val="2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8'!$A$45:$A$59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8'!$D$45:$D$59</c:f>
              <c:numCache>
                <c:formatCode>0.00%</c:formatCode>
                <c:ptCount val="15"/>
                <c:pt idx="0">
                  <c:v>7.5212344356955854E-2</c:v>
                </c:pt>
                <c:pt idx="1">
                  <c:v>8.0443827179298391E-2</c:v>
                </c:pt>
                <c:pt idx="2">
                  <c:v>8.5622592243142268E-2</c:v>
                </c:pt>
                <c:pt idx="3">
                  <c:v>9.0700011019631224E-2</c:v>
                </c:pt>
                <c:pt idx="4">
                  <c:v>9.5631256641381404E-2</c:v>
                </c:pt>
                <c:pt idx="5">
                  <c:v>0.10037678687144795</c:v>
                </c:pt>
                <c:pt idx="6">
                  <c:v>0.10490343515002802</c:v>
                </c:pt>
                <c:pt idx="7">
                  <c:v>0.10918506231827525</c:v>
                </c:pt>
                <c:pt idx="8">
                  <c:v>0.1132027701523327</c:v>
                </c:pt>
                <c:pt idx="9">
                  <c:v>0.11694471947583109</c:v>
                </c:pt>
                <c:pt idx="10">
                  <c:v>0.1204056253207577</c:v>
                </c:pt>
                <c:pt idx="11">
                  <c:v>0.12358601741153359</c:v>
                </c:pt>
                <c:pt idx="12">
                  <c:v>0.1264913569774411</c:v>
                </c:pt>
                <c:pt idx="13">
                  <c:v>0.12913109330404768</c:v>
                </c:pt>
                <c:pt idx="14">
                  <c:v>0.13151772914614723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BB5-4A94-96E0-4E08F760E95E}"/>
            </c:ext>
          </c:extLst>
        </c:ser>
        <c:ser>
          <c:idx val="3"/>
          <c:order val="3"/>
          <c:tx>
            <c:strRef>
              <c:f>'Appendix 8'!$A$98</c:f>
              <c:strCache>
                <c:ptCount val="1"/>
                <c:pt idx="0">
                  <c:v>NSGR trajectory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'Appendix 8'!$A$100:$A$101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'Appendix 8'!$B$100:$B$101</c:f>
              <c:numCache>
                <c:formatCode>0.00%</c:formatCode>
                <c:ptCount val="2"/>
                <c:pt idx="0">
                  <c:v>7.5212344356955854E-2</c:v>
                </c:pt>
                <c:pt idx="1">
                  <c:v>7.5212344356955868E-2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BB5-4A94-96E0-4E08F760E95E}"/>
            </c:ext>
          </c:extLst>
        </c:ser>
        <c:ser>
          <c:idx val="2"/>
          <c:order val="9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8'!$A$39:$A$45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8'!$F$39:$F$45</c:f>
              <c:numCache>
                <c:formatCode>0.00%</c:formatCode>
                <c:ptCount val="7"/>
                <c:pt idx="1">
                  <c:v>5.000000000000001E-2</c:v>
                </c:pt>
                <c:pt idx="2">
                  <c:v>5.4761904761904769E-2</c:v>
                </c:pt>
                <c:pt idx="3">
                  <c:v>5.9706546275395046E-2</c:v>
                </c:pt>
                <c:pt idx="4">
                  <c:v>6.4793907764405162E-2</c:v>
                </c:pt>
                <c:pt idx="5">
                  <c:v>6.9978794380510828E-2</c:v>
                </c:pt>
                <c:pt idx="6">
                  <c:v>7.5212344356955868E-2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BB5-4A94-96E0-4E08F760E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32784"/>
        <c:axId val="1235431800"/>
      </c:scatterChart>
      <c:scatterChart>
        <c:scatterStyle val="smoothMarker"/>
        <c:varyColors val="0"/>
        <c:ser>
          <c:idx val="5"/>
          <c:order val="4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8'!$A$39:$A$45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8'!$H$39:$H$45</c:f>
              <c:numCache>
                <c:formatCode>0.00</c:formatCode>
                <c:ptCount val="7"/>
                <c:pt idx="0">
                  <c:v>3</c:v>
                </c:pt>
                <c:pt idx="1">
                  <c:v>2.7391304347826084</c:v>
                </c:pt>
                <c:pt idx="2">
                  <c:v>2.5122873345935721</c:v>
                </c:pt>
                <c:pt idx="3">
                  <c:v>2.3150324648639762</c:v>
                </c:pt>
                <c:pt idx="4">
                  <c:v>2.1435064911860664</c:v>
                </c:pt>
                <c:pt idx="5">
                  <c:v>1.9943534705965793</c:v>
                </c:pt>
                <c:pt idx="6">
                  <c:v>1.8646551918231125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BB5-4A94-96E0-4E08F760E95E}"/>
            </c:ext>
          </c:extLst>
        </c:ser>
        <c:ser>
          <c:idx val="7"/>
          <c:order val="5"/>
          <c:tx>
            <c:strRef>
              <c:f>'Appendix 8'!$A$103</c:f>
              <c:strCache>
                <c:ptCount val="1"/>
                <c:pt idx="0">
                  <c:v>DOL trajectory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'Appendix 8'!$A$105:$A$106</c:f>
              <c:numCache>
                <c:formatCode>General</c:formatCode>
                <c:ptCount val="2"/>
                <c:pt idx="0">
                  <c:v>6</c:v>
                </c:pt>
                <c:pt idx="1">
                  <c:v>7</c:v>
                </c:pt>
              </c:numCache>
            </c:numRef>
          </c:xVal>
          <c:yVal>
            <c:numRef>
              <c:f>'Appendix 8'!$B$105:$B$106</c:f>
              <c:numCache>
                <c:formatCode>#,##0.00</c:formatCode>
                <c:ptCount val="2"/>
                <c:pt idx="0">
                  <c:v>1.8646551918231129</c:v>
                </c:pt>
                <c:pt idx="1">
                  <c:v>1.7518740798461849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BB5-4A94-96E0-4E08F760E95E}"/>
            </c:ext>
          </c:extLst>
        </c:ser>
        <c:ser>
          <c:idx val="4"/>
          <c:order val="6"/>
          <c:tx>
            <c:strRef>
              <c:f>'Appendix 8'!$G$38</c:f>
              <c:strCache>
                <c:ptCount val="1"/>
                <c:pt idx="0">
                  <c:v>DOL right axis - general model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8'!$A$39:$A$45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8'!$G$39:$G$45</c:f>
              <c:numCache>
                <c:formatCode>0.00</c:formatCode>
                <c:ptCount val="7"/>
                <c:pt idx="0">
                  <c:v>3</c:v>
                </c:pt>
                <c:pt idx="1">
                  <c:v>2.7391304347826089</c:v>
                </c:pt>
                <c:pt idx="2">
                  <c:v>2.512287334593573</c:v>
                </c:pt>
                <c:pt idx="3">
                  <c:v>2.3150324648639766</c:v>
                </c:pt>
                <c:pt idx="4">
                  <c:v>2.1435064911860668</c:v>
                </c:pt>
                <c:pt idx="5">
                  <c:v>1.9943534705965797</c:v>
                </c:pt>
                <c:pt idx="6">
                  <c:v>1.8646551918231129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BB5-4A94-96E0-4E08F760E95E}"/>
            </c:ext>
          </c:extLst>
        </c:ser>
        <c:ser>
          <c:idx val="8"/>
          <c:order val="7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8'!$A$45:$A$59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8'!$G$45:$G$59</c:f>
              <c:numCache>
                <c:formatCode>0.00</c:formatCode>
                <c:ptCount val="15"/>
                <c:pt idx="0">
                  <c:v>1.8646551918231129</c:v>
                </c:pt>
                <c:pt idx="1">
                  <c:v>1.7518740798461854</c:v>
                </c:pt>
                <c:pt idx="2">
                  <c:v>1.653803547692335</c:v>
                </c:pt>
                <c:pt idx="3">
                  <c:v>1.5685248240802916</c:v>
                </c:pt>
                <c:pt idx="4">
                  <c:v>1.4943694122437317</c:v>
                </c:pt>
                <c:pt idx="5">
                  <c:v>1.4298864454293319</c:v>
                </c:pt>
                <c:pt idx="6">
                  <c:v>1.3738143003733323</c:v>
                </c:pt>
                <c:pt idx="7">
                  <c:v>1.325055913368115</c:v>
                </c:pt>
                <c:pt idx="8">
                  <c:v>1.2826573159722738</c:v>
                </c:pt>
                <c:pt idx="9">
                  <c:v>1.245788970410673</c:v>
                </c:pt>
                <c:pt idx="10">
                  <c:v>1.2137295394875418</c:v>
                </c:pt>
                <c:pt idx="11">
                  <c:v>1.1858517734674277</c:v>
                </c:pt>
                <c:pt idx="12">
                  <c:v>1.1616102377977633</c:v>
                </c:pt>
                <c:pt idx="13">
                  <c:v>1.1405306415632723</c:v>
                </c:pt>
                <c:pt idx="14">
                  <c:v>1.1222005578811065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FBB5-4A94-96E0-4E08F760E95E}"/>
            </c:ext>
          </c:extLst>
        </c:ser>
        <c:ser>
          <c:idx val="9"/>
          <c:order val="8"/>
          <c:tx>
            <c:strRef>
              <c:f>'Appendix 8'!$H$38</c:f>
              <c:strCache>
                <c:ptCount val="1"/>
                <c:pt idx="0">
                  <c:v>DOL right axis - decrease in variable costs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8'!$A$46:$A$59</c:f>
              <c:numCache>
                <c:formatCode>General</c:formatCode>
                <c:ptCount val="1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</c:numCache>
            </c:numRef>
          </c:xVal>
          <c:yVal>
            <c:numRef>
              <c:f>'Appendix 8'!$H$46:$H$59</c:f>
              <c:numCache>
                <c:formatCode>0.00</c:formatCode>
                <c:ptCount val="14"/>
                <c:pt idx="0">
                  <c:v>1.7518740798461849</c:v>
                </c:pt>
                <c:pt idx="1">
                  <c:v>1.653803547692335</c:v>
                </c:pt>
                <c:pt idx="2">
                  <c:v>1.5685248240802911</c:v>
                </c:pt>
                <c:pt idx="3">
                  <c:v>1.4943694122437314</c:v>
                </c:pt>
                <c:pt idx="4">
                  <c:v>1.4298864454293319</c:v>
                </c:pt>
                <c:pt idx="5">
                  <c:v>1.3738143003733321</c:v>
                </c:pt>
                <c:pt idx="6">
                  <c:v>1.3250559133681148</c:v>
                </c:pt>
                <c:pt idx="7">
                  <c:v>1.2826573159722736</c:v>
                </c:pt>
                <c:pt idx="8">
                  <c:v>1.2457889704106728</c:v>
                </c:pt>
                <c:pt idx="9">
                  <c:v>1.2137295394875416</c:v>
                </c:pt>
                <c:pt idx="10">
                  <c:v>1.1858517734674274</c:v>
                </c:pt>
                <c:pt idx="11">
                  <c:v>1.1616102377977631</c:v>
                </c:pt>
                <c:pt idx="12">
                  <c:v>1.1405306415632723</c:v>
                </c:pt>
                <c:pt idx="13">
                  <c:v>1.1222005578811063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FBB5-4A94-96E0-4E08F760E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257312"/>
        <c:axId val="733261904"/>
      </c:scatterChart>
      <c:valAx>
        <c:axId val="1235432784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1800"/>
        <c:crosses val="autoZero"/>
        <c:crossBetween val="midCat"/>
        <c:majorUnit val="2"/>
      </c:valAx>
      <c:valAx>
        <c:axId val="1235431800"/>
        <c:scaling>
          <c:orientation val="minMax"/>
          <c:max val="0.1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NSGR</a:t>
                </a:r>
              </a:p>
            </c:rich>
          </c:tx>
          <c:layout>
            <c:manualLayout>
              <c:xMode val="edge"/>
              <c:yMode val="edge"/>
              <c:x val="0"/>
              <c:y val="0.414578401889145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2784"/>
        <c:crosses val="autoZero"/>
        <c:crossBetween val="midCat"/>
        <c:majorUnit val="2.0000000000000004E-2"/>
      </c:valAx>
      <c:valAx>
        <c:axId val="733261904"/>
        <c:scaling>
          <c:orientation val="minMax"/>
          <c:max val="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DOL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33257312"/>
        <c:crosses val="max"/>
        <c:crossBetween val="midCat"/>
      </c:valAx>
      <c:valAx>
        <c:axId val="733257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3261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59579567192005456"/>
          <c:y val="0.31965999699964048"/>
          <c:w val="0.32552774508733406"/>
          <c:h val="0.356810674486471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89385056439744E-2"/>
          <c:y val="3.9639639639639637E-2"/>
          <c:w val="0.86409799403398746"/>
          <c:h val="0.8574392331393356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'Appendix 8'!$B$38</c:f>
              <c:strCache>
                <c:ptCount val="1"/>
                <c:pt idx="0">
                  <c:v>Necessary sales left axis - general model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8'!$A$39:$A$45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8'!$B$39:$B$45</c:f>
              <c:numCache>
                <c:formatCode>#,##0.00</c:formatCode>
                <c:ptCount val="7"/>
                <c:pt idx="0">
                  <c:v>150000</c:v>
                </c:pt>
                <c:pt idx="1">
                  <c:v>157500</c:v>
                </c:pt>
                <c:pt idx="2">
                  <c:v>166125</c:v>
                </c:pt>
                <c:pt idx="3">
                  <c:v>176043.74999999997</c:v>
                </c:pt>
                <c:pt idx="4">
                  <c:v>187450.31249999997</c:v>
                </c:pt>
                <c:pt idx="5">
                  <c:v>200567.85937499997</c:v>
                </c:pt>
                <c:pt idx="6">
                  <c:v>215653.03828124996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88-4125-9334-0C0B99E41812}"/>
            </c:ext>
          </c:extLst>
        </c:ser>
        <c:ser>
          <c:idx val="1"/>
          <c:order val="1"/>
          <c:tx>
            <c:strRef>
              <c:f>'Appendix 8'!$C$38</c:f>
              <c:strCache>
                <c:ptCount val="1"/>
                <c:pt idx="0">
                  <c:v>Necessary sales left axis - decrease in variable costs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8'!$A$45:$A$59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8'!$C$45:$C$59</c:f>
              <c:numCache>
                <c:formatCode>#,##0.00</c:formatCode>
                <c:ptCount val="15"/>
                <c:pt idx="0">
                  <c:v>215653.03828124999</c:v>
                </c:pt>
                <c:pt idx="1">
                  <c:v>233000.99402343744</c:v>
                </c:pt>
                <c:pt idx="2">
                  <c:v>252951.14312695304</c:v>
                </c:pt>
                <c:pt idx="3">
                  <c:v>275893.81459599599</c:v>
                </c:pt>
                <c:pt idx="4">
                  <c:v>302277.88678539539</c:v>
                </c:pt>
                <c:pt idx="5">
                  <c:v>332619.56980320468</c:v>
                </c:pt>
                <c:pt idx="6">
                  <c:v>367512.50527368532</c:v>
                </c:pt>
                <c:pt idx="7">
                  <c:v>407639.38106473815</c:v>
                </c:pt>
                <c:pt idx="8">
                  <c:v>453785.28822444886</c:v>
                </c:pt>
                <c:pt idx="9">
                  <c:v>506853.08145811612</c:v>
                </c:pt>
                <c:pt idx="10">
                  <c:v>567881.04367683339</c:v>
                </c:pt>
                <c:pt idx="11">
                  <c:v>638063.20022835839</c:v>
                </c:pt>
                <c:pt idx="12">
                  <c:v>718772.68026261206</c:v>
                </c:pt>
                <c:pt idx="13">
                  <c:v>811588.58230200387</c:v>
                </c:pt>
                <c:pt idx="14">
                  <c:v>918326.86964730429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A88-4125-9334-0C0B99E41812}"/>
            </c:ext>
          </c:extLst>
        </c:ser>
        <c:ser>
          <c:idx val="2"/>
          <c:order val="2"/>
          <c:tx>
            <c:strRef>
              <c:f>'Appendix 8'!$F$61</c:f>
              <c:strCache>
                <c:ptCount val="1"/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8'!$A$45:$A$59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8'!$B$45:$B$59</c:f>
              <c:numCache>
                <c:formatCode>#,##0.00</c:formatCode>
                <c:ptCount val="15"/>
                <c:pt idx="0">
                  <c:v>215653.03828124996</c:v>
                </c:pt>
                <c:pt idx="1">
                  <c:v>233000.99402343741</c:v>
                </c:pt>
                <c:pt idx="2">
                  <c:v>252951.14312695301</c:v>
                </c:pt>
                <c:pt idx="3">
                  <c:v>275893.81459599594</c:v>
                </c:pt>
                <c:pt idx="4">
                  <c:v>302277.88678539533</c:v>
                </c:pt>
                <c:pt idx="5">
                  <c:v>332619.56980320462</c:v>
                </c:pt>
                <c:pt idx="6">
                  <c:v>367512.50527368527</c:v>
                </c:pt>
                <c:pt idx="7">
                  <c:v>407639.38106473809</c:v>
                </c:pt>
                <c:pt idx="8">
                  <c:v>453785.28822444874</c:v>
                </c:pt>
                <c:pt idx="9">
                  <c:v>506853.08145811601</c:v>
                </c:pt>
                <c:pt idx="10">
                  <c:v>567881.04367683327</c:v>
                </c:pt>
                <c:pt idx="11">
                  <c:v>638063.20022835827</c:v>
                </c:pt>
                <c:pt idx="12">
                  <c:v>718772.68026261195</c:v>
                </c:pt>
                <c:pt idx="13">
                  <c:v>811588.58230200363</c:v>
                </c:pt>
                <c:pt idx="14">
                  <c:v>918326.86964730406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A88-4125-9334-0C0B99E41812}"/>
            </c:ext>
          </c:extLst>
        </c:ser>
        <c:ser>
          <c:idx val="3"/>
          <c:order val="3"/>
          <c:tx>
            <c:strRef>
              <c:f>'Appendix 8'!$F$68</c:f>
              <c:strCache>
                <c:ptCount val="1"/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8'!$A$39:$A$45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8'!$C$39:$C$45</c:f>
              <c:numCache>
                <c:formatCode>#,##0.00</c:formatCode>
                <c:ptCount val="7"/>
                <c:pt idx="0">
                  <c:v>150000</c:v>
                </c:pt>
                <c:pt idx="1">
                  <c:v>157500</c:v>
                </c:pt>
                <c:pt idx="2">
                  <c:v>166125</c:v>
                </c:pt>
                <c:pt idx="3">
                  <c:v>176043.75</c:v>
                </c:pt>
                <c:pt idx="4">
                  <c:v>187450.3125</c:v>
                </c:pt>
                <c:pt idx="5">
                  <c:v>200567.859375</c:v>
                </c:pt>
                <c:pt idx="6">
                  <c:v>215653.03828124999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A88-4125-9334-0C0B99E41812}"/>
            </c:ext>
          </c:extLst>
        </c:ser>
        <c:ser>
          <c:idx val="4"/>
          <c:order val="4"/>
          <c:tx>
            <c:strRef>
              <c:f>'Appendix 8'!$A$61</c:f>
              <c:strCache>
                <c:ptCount val="1"/>
                <c:pt idx="0">
                  <c:v>Necessary sales trajectory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'Appendix 8'!$A$63:$A$64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'Appendix 8'!$B$63:$B$64</c:f>
              <c:numCache>
                <c:formatCode>#,##0</c:formatCode>
                <c:ptCount val="2"/>
                <c:pt idx="0">
                  <c:v>215653.03828124996</c:v>
                </c:pt>
                <c:pt idx="1">
                  <c:v>215653.03828124999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A88-4125-9334-0C0B99E41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32784"/>
        <c:axId val="1235431800"/>
      </c:scatterChart>
      <c:scatterChart>
        <c:scatterStyle val="smoothMarker"/>
        <c:varyColors val="0"/>
        <c:ser>
          <c:idx val="5"/>
          <c:order val="5"/>
          <c:tx>
            <c:strRef>
              <c:f>'Appendix 8'!$G$38</c:f>
              <c:strCache>
                <c:ptCount val="1"/>
                <c:pt idx="0">
                  <c:v>DOL right axis - general model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8'!$A$39:$A$45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8'!$G$39:$G$45</c:f>
              <c:numCache>
                <c:formatCode>0.00</c:formatCode>
                <c:ptCount val="7"/>
                <c:pt idx="0">
                  <c:v>3</c:v>
                </c:pt>
                <c:pt idx="1">
                  <c:v>2.7391304347826089</c:v>
                </c:pt>
                <c:pt idx="2">
                  <c:v>2.512287334593573</c:v>
                </c:pt>
                <c:pt idx="3">
                  <c:v>2.3150324648639766</c:v>
                </c:pt>
                <c:pt idx="4">
                  <c:v>2.1435064911860668</c:v>
                </c:pt>
                <c:pt idx="5">
                  <c:v>1.9943534705965797</c:v>
                </c:pt>
                <c:pt idx="6">
                  <c:v>1.8646551918231129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A88-4125-9334-0C0B99E41812}"/>
            </c:ext>
          </c:extLst>
        </c:ser>
        <c:ser>
          <c:idx val="6"/>
          <c:order val="6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8'!$A$45:$A$59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8'!$G$45:$G$59</c:f>
              <c:numCache>
                <c:formatCode>0.00</c:formatCode>
                <c:ptCount val="15"/>
                <c:pt idx="0">
                  <c:v>1.8646551918231129</c:v>
                </c:pt>
                <c:pt idx="1">
                  <c:v>1.7518740798461854</c:v>
                </c:pt>
                <c:pt idx="2">
                  <c:v>1.653803547692335</c:v>
                </c:pt>
                <c:pt idx="3">
                  <c:v>1.5685248240802916</c:v>
                </c:pt>
                <c:pt idx="4">
                  <c:v>1.4943694122437317</c:v>
                </c:pt>
                <c:pt idx="5">
                  <c:v>1.4298864454293319</c:v>
                </c:pt>
                <c:pt idx="6">
                  <c:v>1.3738143003733323</c:v>
                </c:pt>
                <c:pt idx="7">
                  <c:v>1.325055913368115</c:v>
                </c:pt>
                <c:pt idx="8">
                  <c:v>1.2826573159722738</c:v>
                </c:pt>
                <c:pt idx="9">
                  <c:v>1.245788970410673</c:v>
                </c:pt>
                <c:pt idx="10">
                  <c:v>1.2137295394875418</c:v>
                </c:pt>
                <c:pt idx="11">
                  <c:v>1.1858517734674277</c:v>
                </c:pt>
                <c:pt idx="12">
                  <c:v>1.1616102377977633</c:v>
                </c:pt>
                <c:pt idx="13">
                  <c:v>1.1405306415632723</c:v>
                </c:pt>
                <c:pt idx="14">
                  <c:v>1.1222005578811065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A88-4125-9334-0C0B99E41812}"/>
            </c:ext>
          </c:extLst>
        </c:ser>
        <c:ser>
          <c:idx val="7"/>
          <c:order val="7"/>
          <c:tx>
            <c:strRef>
              <c:f>'Appendix 8'!$H$38</c:f>
              <c:strCache>
                <c:ptCount val="1"/>
                <c:pt idx="0">
                  <c:v>DOL right axis - decrease in variable costs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8'!$A$39:$A$45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8'!$H$39:$H$45</c:f>
              <c:numCache>
                <c:formatCode>0.00</c:formatCode>
                <c:ptCount val="7"/>
                <c:pt idx="0">
                  <c:v>3</c:v>
                </c:pt>
                <c:pt idx="1">
                  <c:v>2.7391304347826084</c:v>
                </c:pt>
                <c:pt idx="2">
                  <c:v>2.5122873345935721</c:v>
                </c:pt>
                <c:pt idx="3">
                  <c:v>2.3150324648639762</c:v>
                </c:pt>
                <c:pt idx="4">
                  <c:v>2.1435064911860664</c:v>
                </c:pt>
                <c:pt idx="5">
                  <c:v>1.9943534705965793</c:v>
                </c:pt>
                <c:pt idx="6">
                  <c:v>1.8646551918231125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A88-4125-9334-0C0B99E41812}"/>
            </c:ext>
          </c:extLst>
        </c:ser>
        <c:ser>
          <c:idx val="8"/>
          <c:order val="8"/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8'!$A$45:$A$59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8'!$H$45:$H$59</c:f>
              <c:numCache>
                <c:formatCode>0.00</c:formatCode>
                <c:ptCount val="15"/>
                <c:pt idx="0">
                  <c:v>1.8646551918231125</c:v>
                </c:pt>
                <c:pt idx="1">
                  <c:v>1.7518740798461849</c:v>
                </c:pt>
                <c:pt idx="2">
                  <c:v>1.653803547692335</c:v>
                </c:pt>
                <c:pt idx="3">
                  <c:v>1.5685248240802911</c:v>
                </c:pt>
                <c:pt idx="4">
                  <c:v>1.4943694122437314</c:v>
                </c:pt>
                <c:pt idx="5">
                  <c:v>1.4298864454293319</c:v>
                </c:pt>
                <c:pt idx="6">
                  <c:v>1.3738143003733321</c:v>
                </c:pt>
                <c:pt idx="7">
                  <c:v>1.3250559133681148</c:v>
                </c:pt>
                <c:pt idx="8">
                  <c:v>1.2826573159722736</c:v>
                </c:pt>
                <c:pt idx="9">
                  <c:v>1.2457889704106728</c:v>
                </c:pt>
                <c:pt idx="10">
                  <c:v>1.2137295394875416</c:v>
                </c:pt>
                <c:pt idx="11">
                  <c:v>1.1858517734674274</c:v>
                </c:pt>
                <c:pt idx="12">
                  <c:v>1.1616102377977631</c:v>
                </c:pt>
                <c:pt idx="13">
                  <c:v>1.1405306415632723</c:v>
                </c:pt>
                <c:pt idx="14">
                  <c:v>1.1222005578811063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FA88-4125-9334-0C0B99E41812}"/>
            </c:ext>
          </c:extLst>
        </c:ser>
        <c:ser>
          <c:idx val="9"/>
          <c:order val="9"/>
          <c:tx>
            <c:strRef>
              <c:f>'Appendix 8'!$A$66</c:f>
              <c:strCache>
                <c:ptCount val="1"/>
                <c:pt idx="0">
                  <c:v>DOL trajectory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'Appendix 8'!$A$68:$A$69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'Appendix 8'!$B$68:$B$69</c:f>
              <c:numCache>
                <c:formatCode>#,##0.00</c:formatCode>
                <c:ptCount val="2"/>
                <c:pt idx="0">
                  <c:v>1.8646551918231129</c:v>
                </c:pt>
                <c:pt idx="1">
                  <c:v>1.8646551918231125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FA88-4125-9334-0C0B99E41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199448"/>
        <c:axId val="827323104"/>
      </c:scatterChart>
      <c:valAx>
        <c:axId val="1235432784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1800"/>
        <c:crosses val="autoZero"/>
        <c:crossBetween val="midCat"/>
        <c:majorUnit val="2"/>
      </c:valAx>
      <c:valAx>
        <c:axId val="1235431800"/>
        <c:scaling>
          <c:orientation val="minMax"/>
          <c:max val="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Necessary sales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2784"/>
        <c:crosses val="autoZero"/>
        <c:crossBetween val="midCat"/>
        <c:majorUnit val="50000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pl-PL">
                      <a:solidFill>
                        <a:schemeClr val="tx1"/>
                      </a:solidFill>
                    </a:rPr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valAx>
        <c:axId val="827323104"/>
        <c:scaling>
          <c:orientation val="minMax"/>
          <c:max val="4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27199448"/>
        <c:crosses val="max"/>
        <c:crossBetween val="midCat"/>
      </c:valAx>
      <c:valAx>
        <c:axId val="827199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7323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delete val="1"/>
      </c:legendEntry>
      <c:legendEntry>
        <c:idx val="3"/>
        <c:delete val="1"/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6"/>
        <c:delete val="1"/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8"/>
        <c:delete val="1"/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>
        <c:manualLayout>
          <c:xMode val="edge"/>
          <c:yMode val="edge"/>
          <c:x val="0.61561557901237574"/>
          <c:y val="4.4627283908352071E-2"/>
          <c:w val="0.33952528379772962"/>
          <c:h val="0.53623644870478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3833112791017"/>
          <c:y val="3.9639639639639637E-2"/>
          <c:w val="0.86442648079971696"/>
          <c:h val="0.8648048471552994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'Appendix 2'!$F$40</c:f>
              <c:strCache>
                <c:ptCount val="1"/>
                <c:pt idx="0">
                  <c:v>Profit - constant multiplier equal to 1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2'!$A$41:$A$80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'Appendix 2'!$F$41:$F$80</c:f>
              <c:numCache>
                <c:formatCode>#,##0</c:formatCode>
                <c:ptCount val="40"/>
                <c:pt idx="0">
                  <c:v>20000</c:v>
                </c:pt>
                <c:pt idx="1">
                  <c:v>23000</c:v>
                </c:pt>
                <c:pt idx="2">
                  <c:v>26449.999999999996</c:v>
                </c:pt>
                <c:pt idx="3">
                  <c:v>30417.499999999989</c:v>
                </c:pt>
                <c:pt idx="4">
                  <c:v>34980.124999999985</c:v>
                </c:pt>
                <c:pt idx="5">
                  <c:v>40227.143749999988</c:v>
                </c:pt>
                <c:pt idx="6">
                  <c:v>46261.215312499982</c:v>
                </c:pt>
                <c:pt idx="7">
                  <c:v>53200.397609374966</c:v>
                </c:pt>
                <c:pt idx="8">
                  <c:v>61180.457250781204</c:v>
                </c:pt>
                <c:pt idx="9">
                  <c:v>70357.525838398389</c:v>
                </c:pt>
                <c:pt idx="10">
                  <c:v>80911.15471415814</c:v>
                </c:pt>
                <c:pt idx="11">
                  <c:v>93047.827921281845</c:v>
                </c:pt>
                <c:pt idx="12">
                  <c:v>107005.00210947411</c:v>
                </c:pt>
                <c:pt idx="13">
                  <c:v>123055.75242589523</c:v>
                </c:pt>
                <c:pt idx="14">
                  <c:v>141514.1152897795</c:v>
                </c:pt>
                <c:pt idx="15">
                  <c:v>162741.2325832464</c:v>
                </c:pt>
                <c:pt idx="16">
                  <c:v>187152.41747073331</c:v>
                </c:pt>
                <c:pt idx="17">
                  <c:v>215225.2800913433</c:v>
                </c:pt>
                <c:pt idx="18">
                  <c:v>247509.07210504476</c:v>
                </c:pt>
                <c:pt idx="19">
                  <c:v>284635.43292080145</c:v>
                </c:pt>
                <c:pt idx="20">
                  <c:v>327330.74785892165</c:v>
                </c:pt>
                <c:pt idx="21">
                  <c:v>376430.36003775988</c:v>
                </c:pt>
                <c:pt idx="22">
                  <c:v>432894.91404342384</c:v>
                </c:pt>
                <c:pt idx="23">
                  <c:v>497829.15114993736</c:v>
                </c:pt>
                <c:pt idx="24">
                  <c:v>572503.52382242784</c:v>
                </c:pt>
                <c:pt idx="25">
                  <c:v>658379.05239579198</c:v>
                </c:pt>
                <c:pt idx="26">
                  <c:v>757135.91025516076</c:v>
                </c:pt>
                <c:pt idx="27">
                  <c:v>870706.29679343489</c:v>
                </c:pt>
                <c:pt idx="28">
                  <c:v>1001312.2413124499</c:v>
                </c:pt>
                <c:pt idx="29">
                  <c:v>1151509.0775093173</c:v>
                </c:pt>
                <c:pt idx="30">
                  <c:v>1324235.4391357151</c:v>
                </c:pt>
                <c:pt idx="31">
                  <c:v>1522870.7550060719</c:v>
                </c:pt>
                <c:pt idx="32">
                  <c:v>1751301.3682569824</c:v>
                </c:pt>
                <c:pt idx="33">
                  <c:v>2013996.5734955294</c:v>
                </c:pt>
                <c:pt idx="34">
                  <c:v>2316096.059519859</c:v>
                </c:pt>
                <c:pt idx="35">
                  <c:v>2663510.468447837</c:v>
                </c:pt>
                <c:pt idx="36">
                  <c:v>3063037.0387150128</c:v>
                </c:pt>
                <c:pt idx="37">
                  <c:v>3522492.5945222643</c:v>
                </c:pt>
                <c:pt idx="38">
                  <c:v>4050866.4837006042</c:v>
                </c:pt>
                <c:pt idx="39">
                  <c:v>4658496.456255693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FDD-4820-AD7B-9E3D9755415D}"/>
            </c:ext>
          </c:extLst>
        </c:ser>
        <c:ser>
          <c:idx val="1"/>
          <c:order val="1"/>
          <c:tx>
            <c:strRef>
              <c:f>'Appendix 2'!$G$40</c:f>
              <c:strCache>
                <c:ptCount val="1"/>
                <c:pt idx="0">
                  <c:v>Profit -  multiplier greater than 1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2'!$A$41:$A$80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'Appendix 2'!$G$41:$G$81</c:f>
              <c:numCache>
                <c:formatCode>#,##0</c:formatCode>
                <c:ptCount val="41"/>
                <c:pt idx="0">
                  <c:v>20000</c:v>
                </c:pt>
                <c:pt idx="1">
                  <c:v>23300</c:v>
                </c:pt>
                <c:pt idx="2">
                  <c:v>27144.500000000004</c:v>
                </c:pt>
                <c:pt idx="3">
                  <c:v>31623.342500000002</c:v>
                </c:pt>
                <c:pt idx="4">
                  <c:v>36841.194012500004</c:v>
                </c:pt>
                <c:pt idx="5">
                  <c:v>42919.991024562514</c:v>
                </c:pt>
                <c:pt idx="6">
                  <c:v>50001.789543615327</c:v>
                </c:pt>
                <c:pt idx="7">
                  <c:v>58252.084818311858</c:v>
                </c:pt>
                <c:pt idx="8">
                  <c:v>67863.678813333318</c:v>
                </c:pt>
                <c:pt idx="9">
                  <c:v>79061.185817533318</c:v>
                </c:pt>
                <c:pt idx="10">
                  <c:v>92106.281477426324</c:v>
                </c:pt>
                <c:pt idx="11">
                  <c:v>107303.81792120167</c:v>
                </c:pt>
                <c:pt idx="12">
                  <c:v>125008.94787819995</c:v>
                </c:pt>
                <c:pt idx="13">
                  <c:v>145635.42427810296</c:v>
                </c:pt>
                <c:pt idx="14">
                  <c:v>169665.26928398994</c:v>
                </c:pt>
                <c:pt idx="15">
                  <c:v>197660.03871584829</c:v>
                </c:pt>
                <c:pt idx="16">
                  <c:v>230273.94510396328</c:v>
                </c:pt>
                <c:pt idx="17">
                  <c:v>268269.14604611724</c:v>
                </c:pt>
                <c:pt idx="18">
                  <c:v>312533.55514372658</c:v>
                </c:pt>
                <c:pt idx="19">
                  <c:v>364101.59174244141</c:v>
                </c:pt>
                <c:pt idx="20">
                  <c:v>424178.35437994433</c:v>
                </c:pt>
                <c:pt idx="21">
                  <c:v>494167.7828526352</c:v>
                </c:pt>
                <c:pt idx="22">
                  <c:v>575705.46702332003</c:v>
                </c:pt>
                <c:pt idx="23">
                  <c:v>670696.86908216786</c:v>
                </c:pt>
                <c:pt idx="24">
                  <c:v>781361.85248072562</c:v>
                </c:pt>
                <c:pt idx="25">
                  <c:v>910286.55814004538</c:v>
                </c:pt>
                <c:pt idx="26">
                  <c:v>1060483.840233153</c:v>
                </c:pt>
                <c:pt idx="27">
                  <c:v>1235463.6738716231</c:v>
                </c:pt>
                <c:pt idx="28">
                  <c:v>1439315.1800604411</c:v>
                </c:pt>
                <c:pt idx="29">
                  <c:v>1676802.1847704139</c:v>
                </c:pt>
                <c:pt idx="30">
                  <c:v>1953474.5452575325</c:v>
                </c:pt>
                <c:pt idx="31">
                  <c:v>2275797.845225025</c:v>
                </c:pt>
                <c:pt idx="32">
                  <c:v>2651304.4896871541</c:v>
                </c:pt>
                <c:pt idx="33">
                  <c:v>3088769.7304855352</c:v>
                </c:pt>
                <c:pt idx="34">
                  <c:v>3598416.7360156481</c:v>
                </c:pt>
                <c:pt idx="35">
                  <c:v>4192155.4974582302</c:v>
                </c:pt>
                <c:pt idx="36">
                  <c:v>4883861.1545388382</c:v>
                </c:pt>
                <c:pt idx="37">
                  <c:v>5689698.2450377466</c:v>
                </c:pt>
                <c:pt idx="38">
                  <c:v>6628498.4554689769</c:v>
                </c:pt>
                <c:pt idx="39">
                  <c:v>7722200.7006213572</c:v>
                </c:pt>
                <c:pt idx="40">
                  <c:v>8996363.8162238821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FDD-4820-AD7B-9E3D9755415D}"/>
            </c:ext>
          </c:extLst>
        </c:ser>
        <c:ser>
          <c:idx val="3"/>
          <c:order val="2"/>
          <c:tx>
            <c:strRef>
              <c:f>'Appendix 2'!$H$40</c:f>
              <c:strCache>
                <c:ptCount val="1"/>
                <c:pt idx="0">
                  <c:v>Profit -  multiplier as an exponential function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2'!$A$41:$A$80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'Appendix 2'!$H$41:$H$81</c:f>
              <c:numCache>
                <c:formatCode>#,##0</c:formatCode>
                <c:ptCount val="41"/>
                <c:pt idx="0">
                  <c:v>20000</c:v>
                </c:pt>
                <c:pt idx="1">
                  <c:v>23300</c:v>
                </c:pt>
                <c:pt idx="2">
                  <c:v>27528.95</c:v>
                </c:pt>
                <c:pt idx="3">
                  <c:v>33025.104867500006</c:v>
                </c:pt>
                <c:pt idx="4">
                  <c:v>40277.913272976017</c:v>
                </c:pt>
                <c:pt idx="5">
                  <c:v>50008.110588765114</c:v>
                </c:pt>
                <c:pt idx="6">
                  <c:v>63296.973349176616</c:v>
                </c:pt>
                <c:pt idx="7">
                  <c:v>81799.157500744346</c:v>
                </c:pt>
                <c:pt idx="8">
                  <c:v>108100.72130364784</c:v>
                </c:pt>
                <c:pt idx="9">
                  <c:v>146335.09823265349</c:v>
                </c:pt>
                <c:pt idx="10">
                  <c:v>203268.43188599418</c:v>
                </c:pt>
                <c:pt idx="11">
                  <c:v>290260.7157118012</c:v>
                </c:pt>
                <c:pt idx="12">
                  <c:v>426905.08573739079</c:v>
                </c:pt>
                <c:pt idx="13">
                  <c:v>647973.90655277285</c:v>
                </c:pt>
                <c:pt idx="14">
                  <c:v>1017075.8813223202</c:v>
                </c:pt>
                <c:pt idx="15">
                  <c:v>1654362.6358338916</c:v>
                </c:pt>
                <c:pt idx="16">
                  <c:v>2794625.3790282104</c:v>
                </c:pt>
                <c:pt idx="17">
                  <c:v>4913428.0194259956</c:v>
                </c:pt>
                <c:pt idx="18">
                  <c:v>9011166.046496667</c:v>
                </c:pt>
                <c:pt idx="19">
                  <c:v>17277886.835747253</c:v>
                </c:pt>
                <c:pt idx="20">
                  <c:v>34713434.257538736</c:v>
                </c:pt>
                <c:pt idx="21">
                  <c:v>73246647.746942848</c:v>
                </c:pt>
                <c:pt idx="22">
                  <c:v>162683825.39650077</c:v>
                </c:pt>
                <c:pt idx="23">
                  <c:v>381191851.41922295</c:v>
                </c:pt>
                <c:pt idx="24">
                  <c:v>944387526.62055171</c:v>
                </c:pt>
                <c:pt idx="25">
                  <c:v>2479211698.7511845</c:v>
                </c:pt>
                <c:pt idx="26">
                  <c:v>6911364103.7684689</c:v>
                </c:pt>
                <c:pt idx="27">
                  <c:v>20502555592.130356</c:v>
                </c:pt>
                <c:pt idx="28">
                  <c:v>64852639071.546455</c:v>
                </c:pt>
                <c:pt idx="29">
                  <c:v>219167155529.49866</c:v>
                </c:pt>
                <c:pt idx="30">
                  <c:v>792817534673.77197</c:v>
                </c:pt>
                <c:pt idx="31">
                  <c:v>3075459229251.4355</c:v>
                </c:pt>
                <c:pt idx="32">
                  <c:v>12815643162628.785</c:v>
                </c:pt>
                <c:pt idx="33">
                  <c:v>57462436878963.813</c:v>
                </c:pt>
                <c:pt idx="34">
                  <c:v>277667141905367.75</c:v>
                </c:pt>
                <c:pt idx="35">
                  <c:v>1448135639932084.3</c:v>
                </c:pt>
                <c:pt idx="36">
                  <c:v>8162998800754814</c:v>
                </c:pt>
                <c:pt idx="37">
                  <c:v>4.9799127530215016E+16</c:v>
                </c:pt>
                <c:pt idx="38">
                  <c:v>3.2920467793875155E+17</c:v>
                </c:pt>
                <c:pt idx="39">
                  <c:v>2.3609626760845312E+18</c:v>
                </c:pt>
                <c:pt idx="40">
                  <c:v>1.8389274647659737E+19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FDD-4820-AD7B-9E3D97554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32784"/>
        <c:axId val="1235431800"/>
      </c:scatterChart>
      <c:valAx>
        <c:axId val="1235432784"/>
        <c:scaling>
          <c:orientation val="minMax"/>
          <c:max val="4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1800"/>
        <c:crosses val="autoZero"/>
        <c:crossBetween val="midCat"/>
        <c:majorUnit val="5"/>
      </c:valAx>
      <c:valAx>
        <c:axId val="1235431800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Sales</a:t>
                </a:r>
              </a:p>
            </c:rich>
          </c:tx>
          <c:layout>
            <c:manualLayout>
              <c:xMode val="edge"/>
              <c:yMode val="edge"/>
              <c:x val="0"/>
              <c:y val="0.36050762573597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2784"/>
        <c:crosses val="autoZero"/>
        <c:crossBetween val="midCat"/>
        <c:majorUnit val="150000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pl-PL"/>
                    <a:t>Thousend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124381369119346"/>
          <c:y val="0.67572567783094095"/>
          <c:w val="0.38714402155896932"/>
          <c:h val="0.227274987755717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5772705531846E-2"/>
          <c:y val="3.9639639639639637E-2"/>
          <c:w val="0.86994871177647148"/>
          <c:h val="0.86480484715529948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'Appendix 3 '!$A$39</c:f>
              <c:strCache>
                <c:ptCount val="1"/>
                <c:pt idx="0">
                  <c:v>NSGR asymptote - constant multiplier 1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3 '!$A$41:$A$42</c:f>
              <c:numCache>
                <c:formatCode>General</c:formatCode>
                <c:ptCount val="2"/>
                <c:pt idx="0">
                  <c:v>1</c:v>
                </c:pt>
                <c:pt idx="1">
                  <c:v>40</c:v>
                </c:pt>
              </c:numCache>
            </c:numRef>
          </c:xVal>
          <c:yVal>
            <c:numRef>
              <c:f>'Appendix 3 '!$B$41:$B$42</c:f>
              <c:numCache>
                <c:formatCode>0.00%</c:formatCode>
                <c:ptCount val="2"/>
                <c:pt idx="0">
                  <c:v>0.15</c:v>
                </c:pt>
                <c:pt idx="1">
                  <c:v>0.15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8B-4B29-9049-0B23478F6B7C}"/>
            </c:ext>
          </c:extLst>
        </c:ser>
        <c:ser>
          <c:idx val="3"/>
          <c:order val="1"/>
          <c:tx>
            <c:strRef>
              <c:f>'Appendix 3 '!$D$39</c:f>
              <c:strCache>
                <c:ptCount val="1"/>
                <c:pt idx="0">
                  <c:v>NSGR asymptote - multiplier greater than 1 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'Appendix 3 '!$D$41:$D$42</c:f>
              <c:numCache>
                <c:formatCode>General</c:formatCode>
                <c:ptCount val="2"/>
                <c:pt idx="0">
                  <c:v>1</c:v>
                </c:pt>
                <c:pt idx="1">
                  <c:v>40</c:v>
                </c:pt>
              </c:numCache>
            </c:numRef>
          </c:xVal>
          <c:yVal>
            <c:numRef>
              <c:f>'Appendix 3 '!$E$41:$E$42</c:f>
              <c:numCache>
                <c:formatCode>0.00%</c:formatCode>
                <c:ptCount val="2"/>
                <c:pt idx="0">
                  <c:v>0.16500000000000001</c:v>
                </c:pt>
                <c:pt idx="1">
                  <c:v>0.16500000000000001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68B-4B29-9049-0B23478F6B7C}"/>
            </c:ext>
          </c:extLst>
        </c:ser>
        <c:ser>
          <c:idx val="0"/>
          <c:order val="2"/>
          <c:tx>
            <c:strRef>
              <c:f>'Appendix 3 '!$B$46</c:f>
              <c:strCache>
                <c:ptCount val="1"/>
                <c:pt idx="0">
                  <c:v>NSGR - constant multiplier equal to 1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3 '!$A$47:$A$86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'Appendix 3 '!$B$48:$B$87</c:f>
              <c:numCache>
                <c:formatCode>0.00%</c:formatCode>
                <c:ptCount val="40"/>
                <c:pt idx="0">
                  <c:v>4.9999999999999996E-2</c:v>
                </c:pt>
                <c:pt idx="1">
                  <c:v>5.4761904761904755E-2</c:v>
                </c:pt>
                <c:pt idx="2">
                  <c:v>5.9706546275395025E-2</c:v>
                </c:pt>
                <c:pt idx="3">
                  <c:v>6.4793907764405148E-2</c:v>
                </c:pt>
                <c:pt idx="4">
                  <c:v>6.9978794380510814E-2</c:v>
                </c:pt>
                <c:pt idx="5">
                  <c:v>7.5212344356955854E-2</c:v>
                </c:pt>
                <c:pt idx="6">
                  <c:v>8.0443827179298391E-2</c:v>
                </c:pt>
                <c:pt idx="7">
                  <c:v>8.5622592243142268E-2</c:v>
                </c:pt>
                <c:pt idx="8">
                  <c:v>9.0700011019631224E-2</c:v>
                </c:pt>
                <c:pt idx="9">
                  <c:v>9.5631256641381404E-2</c:v>
                </c:pt>
                <c:pt idx="10">
                  <c:v>0.10037678687144795</c:v>
                </c:pt>
                <c:pt idx="11">
                  <c:v>0.10490343515002802</c:v>
                </c:pt>
                <c:pt idx="12">
                  <c:v>0.10918506231827525</c:v>
                </c:pt>
                <c:pt idx="13">
                  <c:v>0.1132027701523327</c:v>
                </c:pt>
                <c:pt idx="14">
                  <c:v>0.11694471947583109</c:v>
                </c:pt>
                <c:pt idx="15">
                  <c:v>0.1204056253207577</c:v>
                </c:pt>
                <c:pt idx="16">
                  <c:v>0.12358601741153359</c:v>
                </c:pt>
                <c:pt idx="17">
                  <c:v>0.1264913569774411</c:v>
                </c:pt>
                <c:pt idx="18">
                  <c:v>0.12913109330404768</c:v>
                </c:pt>
                <c:pt idx="19">
                  <c:v>0.13151772914614723</c:v>
                </c:pt>
                <c:pt idx="20">
                  <c:v>0.13366594673881102</c:v>
                </c:pt>
                <c:pt idx="21">
                  <c:v>0.13559182860861549</c:v>
                </c:pt>
                <c:pt idx="22">
                  <c:v>0.13731219173262446</c:v>
                </c:pt>
                <c:pt idx="23">
                  <c:v>0.13884404092420177</c:v>
                </c:pt>
                <c:pt idx="24">
                  <c:v>0.14020413799000531</c:v>
                </c:pt>
                <c:pt idx="25">
                  <c:v>0.14140867702228901</c:v>
                </c:pt>
                <c:pt idx="26">
                  <c:v>0.14247305268422869</c:v>
                </c:pt>
                <c:pt idx="27">
                  <c:v>0.1434117069123978</c:v>
                </c:pt>
                <c:pt idx="28">
                  <c:v>0.1442380395025053</c:v>
                </c:pt>
                <c:pt idx="29">
                  <c:v>0.14496436903985477</c:v>
                </c:pt>
                <c:pt idx="30">
                  <c:v>0.14560193216810055</c:v>
                </c:pt>
                <c:pt idx="31">
                  <c:v>0.14616091095134948</c:v>
                </c:pt>
                <c:pt idx="32">
                  <c:v>0.14665047986546323</c:v>
                </c:pt>
                <c:pt idx="33">
                  <c:v>0.14707886562352485</c:v>
                </c:pt>
                <c:pt idx="34">
                  <c:v>0.14745341452622152</c:v>
                </c:pt>
                <c:pt idx="35">
                  <c:v>0.14778066330054021</c:v>
                </c:pt>
                <c:pt idx="36">
                  <c:v>0.14806641044720348</c:v>
                </c:pt>
                <c:pt idx="37">
                  <c:v>0.14831578597265699</c:v>
                </c:pt>
                <c:pt idx="38">
                  <c:v>0.14853331805770095</c:v>
                </c:pt>
                <c:pt idx="39">
                  <c:v>0.14872299573792133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68B-4B29-9049-0B23478F6B7C}"/>
            </c:ext>
          </c:extLst>
        </c:ser>
        <c:ser>
          <c:idx val="1"/>
          <c:order val="3"/>
          <c:tx>
            <c:strRef>
              <c:f>'Appendix 3 '!$C$46</c:f>
              <c:strCache>
                <c:ptCount val="1"/>
                <c:pt idx="0">
                  <c:v>NSGR -  multiplier greater than 1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3 '!$A$47:$A$86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'Appendix 3 '!$C$48:$C$87</c:f>
              <c:numCache>
                <c:formatCode>0.00%</c:formatCode>
                <c:ptCount val="40"/>
                <c:pt idx="0">
                  <c:v>5.5E-2</c:v>
                </c:pt>
                <c:pt idx="1">
                  <c:v>6.0734597156398104E-2</c:v>
                </c:pt>
                <c:pt idx="2">
                  <c:v>6.6704532761432442E-2</c:v>
                </c:pt>
                <c:pt idx="3">
                  <c:v>7.2851270694327064E-2</c:v>
                </c:pt>
                <c:pt idx="4">
                  <c:v>7.9108570476841417E-2</c:v>
                </c:pt>
                <c:pt idx="5">
                  <c:v>8.5405201225299807E-2</c:v>
                </c:pt>
                <c:pt idx="6">
                  <c:v>9.1668124784323249E-2</c:v>
                </c:pt>
                <c:pt idx="7">
                  <c:v>9.7825852884396852E-2</c:v>
                </c:pt>
                <c:pt idx="8">
                  <c:v>0.10381165492768123</c:v>
                </c:pt>
                <c:pt idx="9">
                  <c:v>0.10956631727056036</c:v>
                </c:pt>
                <c:pt idx="10">
                  <c:v>0.11504022574711728</c:v>
                </c:pt>
                <c:pt idx="11">
                  <c:v>0.12019464401438268</c:v>
                </c:pt>
                <c:pt idx="12">
                  <c:v>0.12500216906496647</c:v>
                </c:pt>
                <c:pt idx="13">
                  <c:v>0.12944644105150724</c:v>
                </c:pt>
                <c:pt idx="14">
                  <c:v>0.13352125284011465</c:v>
                </c:pt>
                <c:pt idx="15">
                  <c:v>0.13722923956563388</c:v>
                </c:pt>
                <c:pt idx="16">
                  <c:v>0.14058033203140891</c:v>
                </c:pt>
                <c:pt idx="17">
                  <c:v>0.14359013759679787</c:v>
                </c:pt>
                <c:pt idx="18">
                  <c:v>0.1462783778914061</c:v>
                </c:pt>
                <c:pt idx="19">
                  <c:v>0.14866747339068492</c:v>
                </c:pt>
                <c:pt idx="20">
                  <c:v>0.15078132750542328</c:v>
                </c:pt>
                <c:pt idx="21">
                  <c:v>0.15264433159043439</c:v>
                </c:pt>
                <c:pt idx="22">
                  <c:v>0.15428058892848839</c:v>
                </c:pt>
                <c:pt idx="23">
                  <c:v>0.15571334026203945</c:v>
                </c:pt>
                <c:pt idx="24">
                  <c:v>0.1569645647286074</c:v>
                </c:pt>
                <c:pt idx="25">
                  <c:v>0.158054726552254</c:v>
                </c:pt>
                <c:pt idx="26">
                  <c:v>0.15900263796822159</c:v>
                </c:pt>
                <c:pt idx="27">
                  <c:v>0.15982541123263358</c:v>
                </c:pt>
                <c:pt idx="28">
                  <c:v>0.16053847612127503</c:v>
                </c:pt>
                <c:pt idx="29">
                  <c:v>0.16115564328928053</c:v>
                </c:pt>
                <c:pt idx="30">
                  <c:v>0.16168919775489415</c:v>
                </c:pt>
                <c:pt idx="31">
                  <c:v>0.16215001030266582</c:v>
                </c:pt>
                <c:pt idx="32">
                  <c:v>0.16254765764138149</c:v>
                </c:pt>
                <c:pt idx="33">
                  <c:v>0.16289054466498698</c:v>
                </c:pt>
                <c:pt idx="34">
                  <c:v>0.16318602417511208</c:v>
                </c:pt>
                <c:pt idx="35">
                  <c:v>0.16344051098690399</c:v>
                </c:pt>
                <c:pt idx="36">
                  <c:v>0.16365958852354803</c:v>
                </c:pt>
                <c:pt idx="37">
                  <c:v>0.16384810687792925</c:v>
                </c:pt>
                <c:pt idx="38">
                  <c:v>0.16401027194591505</c:v>
                </c:pt>
                <c:pt idx="39">
                  <c:v>0.16414972567000599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68B-4B29-9049-0B23478F6B7C}"/>
            </c:ext>
          </c:extLst>
        </c:ser>
        <c:ser>
          <c:idx val="4"/>
          <c:order val="4"/>
          <c:tx>
            <c:strRef>
              <c:f>'Appendix 3 '!$D$46</c:f>
              <c:strCache>
                <c:ptCount val="1"/>
                <c:pt idx="0">
                  <c:v>NSGR -  multiplier as an exponential function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3 '!$A$47:$A$86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'Appendix 3 '!$D$48:$D$86</c:f>
              <c:numCache>
                <c:formatCode>0.00%</c:formatCode>
                <c:ptCount val="39"/>
                <c:pt idx="0">
                  <c:v>5.5E-2</c:v>
                </c:pt>
                <c:pt idx="1">
                  <c:v>6.6808056872037919E-2</c:v>
                </c:pt>
                <c:pt idx="2">
                  <c:v>8.1389609456388734E-2</c:v>
                </c:pt>
                <c:pt idx="3">
                  <c:v>9.9319383637118147E-2</c:v>
                </c:pt>
                <c:pt idx="4">
                  <c:v>0.12120640558633672</c:v>
                </c:pt>
                <c:pt idx="5">
                  <c:v>0.14764072563556543</c:v>
                </c:pt>
                <c:pt idx="6">
                  <c:v>0.17911642085605406</c:v>
                </c:pt>
                <c:pt idx="7">
                  <c:v>0.21594208320154226</c:v>
                </c:pt>
                <c:pt idx="8">
                  <c:v>0.25816469084316285</c:v>
                </c:pt>
                <c:pt idx="9">
                  <c:v>0.30554272487223599</c:v>
                </c:pt>
                <c:pt idx="10">
                  <c:v>0.35759791416987147</c:v>
                </c:pt>
                <c:pt idx="11">
                  <c:v>0.41374696875795258</c:v>
                </c:pt>
                <c:pt idx="12">
                  <c:v>0.47347700328910414</c:v>
                </c:pt>
                <c:pt idx="13">
                  <c:v>0.53650577624230655</c:v>
                </c:pt>
                <c:pt idx="14">
                  <c:v>0.60287701741371202</c:v>
                </c:pt>
                <c:pt idx="15">
                  <c:v>0.67297443833983717</c:v>
                </c:pt>
                <c:pt idx="16">
                  <c:v>0.74747183739819967</c:v>
                </c:pt>
                <c:pt idx="17">
                  <c:v>0.82725296723813435</c:v>
                </c:pt>
                <c:pt idx="18">
                  <c:v>0.9133321327642967</c:v>
                </c:pt>
                <c:pt idx="19">
                  <c:v>1.006794165313597</c:v>
                </c:pt>
                <c:pt idx="20">
                  <c:v>1.1087598769046965</c:v>
                </c:pt>
                <c:pt idx="21">
                  <c:v>1.2203747940331848</c:v>
                </c:pt>
                <c:pt idx="22">
                  <c:v>1.3428151992512158</c:v>
                </c:pt>
                <c:pt idx="23">
                  <c:v>1.4773048818053998</c:v>
                </c:pt>
                <c:pt idx="24">
                  <c:v>1.6251370580257223</c:v>
                </c:pt>
                <c:pt idx="25">
                  <c:v>1.7876976376580842</c:v>
                </c:pt>
                <c:pt idx="26">
                  <c:v>1.9664877475405091</c:v>
                </c:pt>
                <c:pt idx="27">
                  <c:v>2.1631448213532178</c:v>
                </c:pt>
                <c:pt idx="28">
                  <c:v>2.3794624781454301</c:v>
                </c:pt>
                <c:pt idx="29">
                  <c:v>2.6174098626318525</c:v>
                </c:pt>
                <c:pt idx="30">
                  <c:v>2.8791512291045298</c:v>
                </c:pt>
                <c:pt idx="31">
                  <c:v>3.1670664706114287</c:v>
                </c:pt>
                <c:pt idx="32">
                  <c:v>3.4837731521096766</c:v>
                </c:pt>
                <c:pt idx="33">
                  <c:v>3.8321504766139105</c:v>
                </c:pt>
                <c:pt idx="34">
                  <c:v>4.2153655266023931</c:v>
                </c:pt>
                <c:pt idx="35">
                  <c:v>4.6369020798025335</c:v>
                </c:pt>
                <c:pt idx="36">
                  <c:v>5.1005922878986807</c:v>
                </c:pt>
                <c:pt idx="37">
                  <c:v>5.6106515167115365</c:v>
                </c:pt>
                <c:pt idx="38">
                  <c:v>6.1717166683868969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68B-4B29-9049-0B23478F6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32784"/>
        <c:axId val="1235431800"/>
      </c:scatterChart>
      <c:valAx>
        <c:axId val="1235432784"/>
        <c:scaling>
          <c:orientation val="minMax"/>
          <c:max val="4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1800"/>
        <c:crosses val="autoZero"/>
        <c:crossBetween val="midCat"/>
        <c:majorUnit val="5"/>
      </c:valAx>
      <c:valAx>
        <c:axId val="1235431800"/>
        <c:scaling>
          <c:orientation val="minMax"/>
          <c:max val="0.25"/>
          <c:min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NPGR</a:t>
                </a:r>
              </a:p>
            </c:rich>
          </c:tx>
          <c:layout>
            <c:manualLayout>
              <c:xMode val="edge"/>
              <c:yMode val="edge"/>
              <c:x val="0"/>
              <c:y val="0.36050762573597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2784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068703412073486"/>
          <c:y val="0.55592588239902851"/>
          <c:w val="0.35178372703412081"/>
          <c:h val="0.324216189394236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5772705531846E-2"/>
          <c:y val="3.9639639639639637E-2"/>
          <c:w val="0.85333390306504942"/>
          <c:h val="0.8648048471552994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'Appendix 3 '!$H$39</c:f>
              <c:strCache>
                <c:ptCount val="1"/>
                <c:pt idx="0">
                  <c:v>ROS asymptote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'Appendix 3 '!$H$41:$H$42</c:f>
              <c:numCache>
                <c:formatCode>General</c:formatCode>
                <c:ptCount val="2"/>
                <c:pt idx="0">
                  <c:v>1</c:v>
                </c:pt>
                <c:pt idx="1">
                  <c:v>40</c:v>
                </c:pt>
              </c:numCache>
            </c:numRef>
          </c:xVal>
          <c:yVal>
            <c:numRef>
              <c:f>'Appendix 3 '!$I$41:$I$42</c:f>
              <c:numCache>
                <c:formatCode>0.00%</c:formatCode>
                <c:ptCount val="2"/>
                <c:pt idx="0">
                  <c:v>0.4</c:v>
                </c:pt>
                <c:pt idx="1">
                  <c:v>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609-448F-9FB7-434C53F4D047}"/>
            </c:ext>
          </c:extLst>
        </c:ser>
        <c:ser>
          <c:idx val="1"/>
          <c:order val="1"/>
          <c:tx>
            <c:strRef>
              <c:f>'Appendix 3 '!$F$46</c:f>
              <c:strCache>
                <c:ptCount val="1"/>
                <c:pt idx="0">
                  <c:v>ROS - constant multiplier equal to 1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3 '!$A$47:$A$86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'Appendix 3 '!$F$48:$F$86</c:f>
              <c:numCache>
                <c:formatCode>0.00%</c:formatCode>
                <c:ptCount val="39"/>
                <c:pt idx="0">
                  <c:v>0.14603174603174604</c:v>
                </c:pt>
                <c:pt idx="1">
                  <c:v>0.15921745673438675</c:v>
                </c:pt>
                <c:pt idx="2">
                  <c:v>0.17278375403841373</c:v>
                </c:pt>
                <c:pt idx="3">
                  <c:v>0.18661011834802887</c:v>
                </c:pt>
                <c:pt idx="4">
                  <c:v>0.20056625161854896</c:v>
                </c:pt>
                <c:pt idx="5">
                  <c:v>0.21451687247812909</c:v>
                </c:pt>
                <c:pt idx="6">
                  <c:v>0.2283269126483794</c:v>
                </c:pt>
                <c:pt idx="7">
                  <c:v>0.24186669605234995</c:v>
                </c:pt>
                <c:pt idx="8">
                  <c:v>0.25501668437701713</c:v>
                </c:pt>
                <c:pt idx="9">
                  <c:v>0.26767143165719454</c:v>
                </c:pt>
                <c:pt idx="10">
                  <c:v>0.27974249373340809</c:v>
                </c:pt>
                <c:pt idx="11">
                  <c:v>0.29116016618206736</c:v>
                </c:pt>
                <c:pt idx="12">
                  <c:v>0.30187405373955389</c:v>
                </c:pt>
                <c:pt idx="13">
                  <c:v>0.31185258526888293</c:v>
                </c:pt>
                <c:pt idx="14">
                  <c:v>0.32108166752202055</c:v>
                </c:pt>
                <c:pt idx="15">
                  <c:v>0.32956271309742297</c:v>
                </c:pt>
                <c:pt idx="16">
                  <c:v>0.33731028527317625</c:v>
                </c:pt>
                <c:pt idx="17">
                  <c:v>0.3443495821441272</c:v>
                </c:pt>
                <c:pt idx="18">
                  <c:v>0.35071394438972603</c:v>
                </c:pt>
                <c:pt idx="19">
                  <c:v>0.35644252463682941</c:v>
                </c:pt>
                <c:pt idx="20">
                  <c:v>0.36157820962297466</c:v>
                </c:pt>
                <c:pt idx="21">
                  <c:v>0.36616584462033192</c:v>
                </c:pt>
                <c:pt idx="22">
                  <c:v>0.37025077579787141</c:v>
                </c:pt>
                <c:pt idx="23">
                  <c:v>0.37387770130668085</c:v>
                </c:pt>
                <c:pt idx="24">
                  <c:v>0.3770898053927707</c:v>
                </c:pt>
                <c:pt idx="25">
                  <c:v>0.37992814049127654</c:v>
                </c:pt>
                <c:pt idx="26">
                  <c:v>0.38243121843306083</c:v>
                </c:pt>
                <c:pt idx="27">
                  <c:v>0.38463477200668089</c:v>
                </c:pt>
                <c:pt idx="28">
                  <c:v>0.38657165077294608</c:v>
                </c:pt>
                <c:pt idx="29">
                  <c:v>0.3882718191149348</c:v>
                </c:pt>
                <c:pt idx="30">
                  <c:v>0.3897624292035986</c:v>
                </c:pt>
                <c:pt idx="31">
                  <c:v>0.39106794630790198</c:v>
                </c:pt>
                <c:pt idx="32">
                  <c:v>0.39221030832939963</c:v>
                </c:pt>
                <c:pt idx="33">
                  <c:v>0.39320910540325738</c:v>
                </c:pt>
                <c:pt idx="34">
                  <c:v>0.39408176880144064</c:v>
                </c:pt>
                <c:pt idx="35">
                  <c:v>0.39484376119254266</c:v>
                </c:pt>
                <c:pt idx="36">
                  <c:v>0.39550876259375201</c:v>
                </c:pt>
                <c:pt idx="37">
                  <c:v>0.39608884815386924</c:v>
                </c:pt>
                <c:pt idx="38">
                  <c:v>0.39659465530112359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D609-448F-9FB7-434C53F4D047}"/>
            </c:ext>
          </c:extLst>
        </c:ser>
        <c:ser>
          <c:idx val="2"/>
          <c:order val="2"/>
          <c:tx>
            <c:strRef>
              <c:f>'Appendix 3 '!$G$46</c:f>
              <c:strCache>
                <c:ptCount val="1"/>
                <c:pt idx="0">
                  <c:v>ROS -  multiplier greater than 1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7"/>
            <c:marker>
              <c:symbol val="triang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D609-448F-9FB7-434C53F4D047}"/>
              </c:ext>
            </c:extLst>
          </c:dPt>
          <c:xVal>
            <c:numRef>
              <c:f>'Appendix 3 '!$A$47:$A$86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'Appendix 3 '!$G$48:$G$86</c:f>
              <c:numCache>
                <c:formatCode>0.00%</c:formatCode>
                <c:ptCount val="39"/>
                <c:pt idx="0">
                  <c:v>0.1472353870458136</c:v>
                </c:pt>
                <c:pt idx="1">
                  <c:v>0.16170795820953318</c:v>
                </c:pt>
                <c:pt idx="2">
                  <c:v>0.17660914107715653</c:v>
                </c:pt>
                <c:pt idx="3">
                  <c:v>0.19177835267113069</c:v>
                </c:pt>
                <c:pt idx="4">
                  <c:v>0.20704291206133285</c:v>
                </c:pt>
                <c:pt idx="5">
                  <c:v>0.22222575705290484</c:v>
                </c:pt>
                <c:pt idx="6">
                  <c:v>0.23715358275005297</c:v>
                </c:pt>
                <c:pt idx="7">
                  <c:v>0.25166461800649992</c:v>
                </c:pt>
                <c:pt idx="8">
                  <c:v>0.26561531459529786</c:v>
                </c:pt>
                <c:pt idx="9">
                  <c:v>0.27888539575058735</c:v>
                </c:pt>
                <c:pt idx="10">
                  <c:v>0.29138095518638224</c:v>
                </c:pt>
                <c:pt idx="11">
                  <c:v>0.30303556136961574</c:v>
                </c:pt>
                <c:pt idx="12">
                  <c:v>0.31380955406425992</c:v>
                </c:pt>
                <c:pt idx="13">
                  <c:v>0.32368788567300522</c:v>
                </c:pt>
                <c:pt idx="14">
                  <c:v>0.33267694440153667</c:v>
                </c:pt>
                <c:pt idx="15">
                  <c:v>0.34080080492462766</c:v>
                </c:pt>
                <c:pt idx="16">
                  <c:v>0.34809730326496452</c:v>
                </c:pt>
                <c:pt idx="17">
                  <c:v>0.35461424943371173</c:v>
                </c:pt>
                <c:pt idx="18">
                  <c:v>0.36040599609863017</c:v>
                </c:pt>
                <c:pt idx="19">
                  <c:v>0.36553049092223827</c:v>
                </c:pt>
                <c:pt idx="20">
                  <c:v>0.37004686446165913</c:v>
                </c:pt>
                <c:pt idx="21">
                  <c:v>0.37401354891754762</c:v>
                </c:pt>
                <c:pt idx="22">
                  <c:v>0.37748688548373199</c:v>
                </c:pt>
                <c:pt idx="23">
                  <c:v>0.38052015691783614</c:v>
                </c:pt>
                <c:pt idx="24">
                  <c:v>0.38316297346000966</c:v>
                </c:pt>
                <c:pt idx="25">
                  <c:v>0.38546094052902202</c:v>
                </c:pt>
                <c:pt idx="26">
                  <c:v>0.38745554238214203</c:v>
                </c:pt>
                <c:pt idx="27">
                  <c:v>0.38918418453642434</c:v>
                </c:pt>
                <c:pt idx="28">
                  <c:v>0.39068034736795282</c:v>
                </c:pt>
                <c:pt idx="29">
                  <c:v>0.39197381273913734</c:v>
                </c:pt>
                <c:pt idx="30">
                  <c:v>0.39309093406706869</c:v>
                </c:pt>
                <c:pt idx="31">
                  <c:v>0.39405492761547029</c:v>
                </c:pt>
                <c:pt idx="32">
                  <c:v>0.39488616888481692</c:v>
                </c:pt>
                <c:pt idx="33">
                  <c:v>0.39560248284875654</c:v>
                </c:pt>
                <c:pt idx="34">
                  <c:v>0.3962194205743127</c:v>
                </c:pt>
                <c:pt idx="35">
                  <c:v>0.39675051763284369</c:v>
                </c:pt>
                <c:pt idx="36">
                  <c:v>0.39720753182528301</c:v>
                </c:pt>
                <c:pt idx="37">
                  <c:v>0.39760065926282434</c:v>
                </c:pt>
                <c:pt idx="38">
                  <c:v>0.39793872889698423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D609-448F-9FB7-434C53F4D047}"/>
            </c:ext>
          </c:extLst>
        </c:ser>
        <c:ser>
          <c:idx val="3"/>
          <c:order val="3"/>
          <c:tx>
            <c:strRef>
              <c:f>'Appendix 3 '!$H$46</c:f>
              <c:strCache>
                <c:ptCount val="1"/>
                <c:pt idx="0">
                  <c:v>ROS -  exponential function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3 '!$A$47:$A$86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'Appendix 3 '!$H$48:$H$86</c:f>
              <c:numCache>
                <c:formatCode>0.00%</c:formatCode>
                <c:ptCount val="39"/>
                <c:pt idx="0">
                  <c:v>0.1472353870458136</c:v>
                </c:pt>
                <c:pt idx="1">
                  <c:v>0.16306458193115694</c:v>
                </c:pt>
                <c:pt idx="2">
                  <c:v>0.18089726774057896</c:v>
                </c:pt>
                <c:pt idx="3">
                  <c:v>0.20069237791976732</c:v>
                </c:pt>
                <c:pt idx="4">
                  <c:v>0.22223824169466422</c:v>
                </c:pt>
                <c:pt idx="5">
                  <c:v>0.24510678792189861</c:v>
                </c:pt>
                <c:pt idx="6">
                  <c:v>0.26863620136368987</c:v>
                </c:pt>
                <c:pt idx="7">
                  <c:v>0.29196541475854443</c:v>
                </c:pt>
                <c:pt idx="8">
                  <c:v>0.31413319255601119</c:v>
                </c:pt>
                <c:pt idx="9">
                  <c:v>0.33422903302349455</c:v>
                </c:pt>
                <c:pt idx="10">
                  <c:v>0.35155342661474082</c:v>
                </c:pt>
                <c:pt idx="11">
                  <c:v>0.36573179327286415</c:v>
                </c:pt>
                <c:pt idx="12">
                  <c:v>0.3767433040009161</c:v>
                </c:pt>
                <c:pt idx="13">
                  <c:v>0.38486390590996628</c:v>
                </c:pt>
                <c:pt idx="14">
                  <c:v>0.39055692113269164</c:v>
                </c:pt>
                <c:pt idx="15">
                  <c:v>0.39435551515259304</c:v>
                </c:pt>
                <c:pt idx="16">
                  <c:v>0.39676991369668591</c:v>
                </c:pt>
                <c:pt idx="17">
                  <c:v>0.39823227196166699</c:v>
                </c:pt>
                <c:pt idx="18">
                  <c:v>0.39907609974867303</c:v>
                </c:pt>
                <c:pt idx="19">
                  <c:v>0.39953961384416198</c:v>
                </c:pt>
                <c:pt idx="20">
                  <c:v>0.39978167919407032</c:v>
                </c:pt>
                <c:pt idx="21">
                  <c:v>0.39990167389464326</c:v>
                </c:pt>
                <c:pt idx="22">
                  <c:v>0.39995803078903186</c:v>
                </c:pt>
                <c:pt idx="23">
                  <c:v>0.39998305852005683</c:v>
                </c:pt>
                <c:pt idx="24">
                  <c:v>0.39999354643983581</c:v>
                </c:pt>
                <c:pt idx="25">
                  <c:v>0.39999768498560351</c:v>
                </c:pt>
                <c:pt idx="26">
                  <c:v>0.39999921961100349</c:v>
                </c:pt>
                <c:pt idx="27">
                  <c:v>0.39999975328698478</c:v>
                </c:pt>
                <c:pt idx="28">
                  <c:v>0.39999992699637393</c:v>
                </c:pt>
                <c:pt idx="29">
                  <c:v>0.39999997981881269</c:v>
                </c:pt>
                <c:pt idx="30">
                  <c:v>0.39999999479752502</c:v>
                </c:pt>
                <c:pt idx="31">
                  <c:v>0.39999999875152581</c:v>
                </c:pt>
                <c:pt idx="32">
                  <c:v>0.39999999972155725</c:v>
                </c:pt>
                <c:pt idx="33">
                  <c:v>0.39999999994237706</c:v>
                </c:pt>
                <c:pt idx="34">
                  <c:v>0.39999999998895136</c:v>
                </c:pt>
                <c:pt idx="35">
                  <c:v>0.39999999999803998</c:v>
                </c:pt>
                <c:pt idx="36">
                  <c:v>0.39999999999967878</c:v>
                </c:pt>
                <c:pt idx="37">
                  <c:v>0.39999999999995145</c:v>
                </c:pt>
                <c:pt idx="38">
                  <c:v>0.39999999999999325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D609-448F-9FB7-434C53F4D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32784"/>
        <c:axId val="1235431800"/>
      </c:scatterChart>
      <c:valAx>
        <c:axId val="1235432784"/>
        <c:scaling>
          <c:orientation val="minMax"/>
          <c:max val="4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1800"/>
        <c:crosses val="autoZero"/>
        <c:crossBetween val="midCat"/>
        <c:majorUnit val="5"/>
      </c:valAx>
      <c:valAx>
        <c:axId val="1235431800"/>
        <c:scaling>
          <c:orientation val="minMax"/>
          <c:max val="0.4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ROS</a:t>
                </a:r>
              </a:p>
            </c:rich>
          </c:tx>
          <c:layout>
            <c:manualLayout>
              <c:xMode val="edge"/>
              <c:yMode val="edge"/>
              <c:x val="0"/>
              <c:y val="0.36050762573597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2784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697639483167495"/>
          <c:y val="0.54494417862838918"/>
          <c:w val="0.35613219569418775"/>
          <c:h val="0.2105293297667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78035618798038"/>
          <c:y val="3.7860254680441172E-2"/>
          <c:w val="0.80602033610495427"/>
          <c:h val="0.84315508180525056"/>
        </c:manualLayout>
      </c:layout>
      <c:scatterChart>
        <c:scatterStyle val="smoothMarker"/>
        <c:varyColors val="0"/>
        <c:ser>
          <c:idx val="1"/>
          <c:order val="1"/>
          <c:tx>
            <c:strRef>
              <c:f>Appendix4!$H$39</c:f>
              <c:strCache>
                <c:ptCount val="1"/>
                <c:pt idx="0">
                  <c:v>DOL - left axis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Appendix4!$A$40:$A$60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Appendix4!$H$40:$H$60</c:f>
              <c:numCache>
                <c:formatCode>#\ ##0.0000</c:formatCode>
                <c:ptCount val="21"/>
                <c:pt idx="0">
                  <c:v>3</c:v>
                </c:pt>
                <c:pt idx="1">
                  <c:v>2.7391304347826093</c:v>
                </c:pt>
                <c:pt idx="2">
                  <c:v>2.5122873345935735</c:v>
                </c:pt>
                <c:pt idx="3">
                  <c:v>2.3150324648639771</c:v>
                </c:pt>
                <c:pt idx="4">
                  <c:v>2.1435064911860673</c:v>
                </c:pt>
                <c:pt idx="5">
                  <c:v>1.9943534705965804</c:v>
                </c:pt>
                <c:pt idx="6">
                  <c:v>1.8646551918231136</c:v>
                </c:pt>
                <c:pt idx="7">
                  <c:v>1.751874079846186</c:v>
                </c:pt>
                <c:pt idx="8">
                  <c:v>1.6538035476923358</c:v>
                </c:pt>
                <c:pt idx="9">
                  <c:v>1.5685248240802923</c:v>
                </c:pt>
                <c:pt idx="10">
                  <c:v>1.4943694122437325</c:v>
                </c:pt>
                <c:pt idx="11">
                  <c:v>1.4298864454293327</c:v>
                </c:pt>
                <c:pt idx="12">
                  <c:v>1.373814300373333</c:v>
                </c:pt>
                <c:pt idx="13">
                  <c:v>1.3250559133681159</c:v>
                </c:pt>
                <c:pt idx="14">
                  <c:v>1.2826573159722747</c:v>
                </c:pt>
                <c:pt idx="15">
                  <c:v>1.2457889704106739</c:v>
                </c:pt>
                <c:pt idx="16">
                  <c:v>1.2137295394875427</c:v>
                </c:pt>
                <c:pt idx="17">
                  <c:v>1.1858517734674285</c:v>
                </c:pt>
                <c:pt idx="18">
                  <c:v>1.1616102377977642</c:v>
                </c:pt>
                <c:pt idx="19">
                  <c:v>1.1405306415632734</c:v>
                </c:pt>
                <c:pt idx="20">
                  <c:v>1.1222005578811074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C28-4BE6-AA01-F59B52C48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9275280"/>
        <c:axId val="1"/>
      </c:scatterChart>
      <c:scatterChart>
        <c:scatterStyle val="smoothMarker"/>
        <c:varyColors val="0"/>
        <c:ser>
          <c:idx val="0"/>
          <c:order val="0"/>
          <c:tx>
            <c:strRef>
              <c:f>Appendix4!$C$39</c:f>
              <c:strCache>
                <c:ptCount val="1"/>
                <c:pt idx="0">
                  <c:v>NSGR - right axis</c:v>
                </c:pt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Appendix4!$A$41:$A$60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Appendix4!$C$41:$C$60</c:f>
              <c:numCache>
                <c:formatCode>0.00%</c:formatCode>
                <c:ptCount val="20"/>
                <c:pt idx="0">
                  <c:v>4.9999999999999996E-2</c:v>
                </c:pt>
                <c:pt idx="1">
                  <c:v>5.4761904761904748E-2</c:v>
                </c:pt>
                <c:pt idx="2">
                  <c:v>5.9706546275395019E-2</c:v>
                </c:pt>
                <c:pt idx="3">
                  <c:v>6.4793907764405134E-2</c:v>
                </c:pt>
                <c:pt idx="4">
                  <c:v>6.99787943805108E-2</c:v>
                </c:pt>
                <c:pt idx="5">
                  <c:v>7.5212344356955826E-2</c:v>
                </c:pt>
                <c:pt idx="6">
                  <c:v>8.0443827179298363E-2</c:v>
                </c:pt>
                <c:pt idx="7">
                  <c:v>8.562259224314224E-2</c:v>
                </c:pt>
                <c:pt idx="8">
                  <c:v>9.0700011019631183E-2</c:v>
                </c:pt>
                <c:pt idx="9">
                  <c:v>9.5631256641381376E-2</c:v>
                </c:pt>
                <c:pt idx="10">
                  <c:v>0.1003767868714479</c:v>
                </c:pt>
                <c:pt idx="11">
                  <c:v>0.10490343515002795</c:v>
                </c:pt>
                <c:pt idx="12">
                  <c:v>0.1091850623182752</c:v>
                </c:pt>
                <c:pt idx="13">
                  <c:v>0.11320277015233263</c:v>
                </c:pt>
                <c:pt idx="14">
                  <c:v>0.116944719475831</c:v>
                </c:pt>
                <c:pt idx="15">
                  <c:v>0.1204056253207576</c:v>
                </c:pt>
                <c:pt idx="16">
                  <c:v>0.12358601741153351</c:v>
                </c:pt>
                <c:pt idx="17">
                  <c:v>0.12649135697744099</c:v>
                </c:pt>
                <c:pt idx="18">
                  <c:v>0.1291310933040476</c:v>
                </c:pt>
                <c:pt idx="19">
                  <c:v>0.13151772914614712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C28-4BE6-AA01-F59B52C48256}"/>
            </c:ext>
          </c:extLst>
        </c:ser>
        <c:ser>
          <c:idx val="2"/>
          <c:order val="2"/>
          <c:tx>
            <c:strRef>
              <c:f>Appendix4!$A$91</c:f>
              <c:strCache>
                <c:ptCount val="1"/>
                <c:pt idx="0">
                  <c:v>First arrow</c:v>
                </c:pt>
              </c:strCache>
            </c:strRef>
          </c:tx>
          <c:spPr>
            <a:ln>
              <a:solidFill>
                <a:schemeClr val="tx1"/>
              </a:solidFill>
              <a:tailEnd type="arrow" w="med" len="med"/>
            </a:ln>
          </c:spPr>
          <c:marker>
            <c:symbol val="none"/>
          </c:marker>
          <c:xVal>
            <c:numRef>
              <c:f>Appendix4!$A$92:$A$93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Appendix4!$B$92:$B$93</c:f>
              <c:numCache>
                <c:formatCode>#,##0.00</c:formatCode>
                <c:ptCount val="2"/>
                <c:pt idx="0">
                  <c:v>0.14000000000000001</c:v>
                </c:pt>
                <c:pt idx="1">
                  <c:v>4.9999999999999996E-2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0C28-4BE6-AA01-F59B52C48256}"/>
            </c:ext>
          </c:extLst>
        </c:ser>
        <c:ser>
          <c:idx val="3"/>
          <c:order val="3"/>
          <c:tx>
            <c:strRef>
              <c:f>Appendix4!$C$91</c:f>
              <c:strCache>
                <c:ptCount val="1"/>
                <c:pt idx="0">
                  <c:v>Second arrow</c:v>
                </c:pt>
              </c:strCache>
            </c:strRef>
          </c:tx>
          <c:spPr>
            <a:ln>
              <a:solidFill>
                <a:schemeClr val="tx1"/>
              </a:solidFill>
              <a:tailEnd type="arrow"/>
            </a:ln>
          </c:spPr>
          <c:marker>
            <c:symbol val="none"/>
          </c:marker>
          <c:xVal>
            <c:numRef>
              <c:f>Appendix4!$C$92:$C$93</c:f>
              <c:numCache>
                <c:formatCode>0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Appendix4!$D$92:$D$93</c:f>
              <c:numCache>
                <c:formatCode>#\ ##0.000</c:formatCode>
                <c:ptCount val="2"/>
                <c:pt idx="0" formatCode="0.00">
                  <c:v>4.9999999999999996E-2</c:v>
                </c:pt>
                <c:pt idx="1">
                  <c:v>0.1275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0C28-4BE6-AA01-F59B52C48256}"/>
            </c:ext>
          </c:extLst>
        </c:ser>
        <c:ser>
          <c:idx val="4"/>
          <c:order val="4"/>
          <c:tx>
            <c:strRef>
              <c:f>Appendix4!$E$91</c:f>
              <c:strCache>
                <c:ptCount val="1"/>
                <c:pt idx="0">
                  <c:v>Third arrow</c:v>
                </c:pt>
              </c:strCache>
            </c:strRef>
          </c:tx>
          <c:spPr>
            <a:ln>
              <a:solidFill>
                <a:schemeClr val="tx1"/>
              </a:solidFill>
              <a:tailEnd type="arrow"/>
            </a:ln>
          </c:spPr>
          <c:marker>
            <c:symbol val="none"/>
          </c:marker>
          <c:xVal>
            <c:numRef>
              <c:f>Appendix4!$E$92:$E$93</c:f>
              <c:numCache>
                <c:formatCode>0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xVal>
          <c:yVal>
            <c:numRef>
              <c:f>Appendix4!$F$92:$F$93</c:f>
              <c:numCache>
                <c:formatCode>0.00%</c:formatCode>
                <c:ptCount val="2"/>
                <c:pt idx="0">
                  <c:v>0.1275</c:v>
                </c:pt>
                <c:pt idx="1">
                  <c:v>5.4761904761904748E-2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0C28-4BE6-AA01-F59B52C48256}"/>
            </c:ext>
          </c:extLst>
        </c:ser>
        <c:ser>
          <c:idx val="5"/>
          <c:order val="5"/>
          <c:tx>
            <c:strRef>
              <c:f>Appendix4!$G$91</c:f>
              <c:strCache>
                <c:ptCount val="1"/>
                <c:pt idx="0">
                  <c:v>Fourth arrow</c:v>
                </c:pt>
              </c:strCache>
            </c:strRef>
          </c:tx>
          <c:spPr>
            <a:ln>
              <a:solidFill>
                <a:schemeClr val="tx1"/>
              </a:solidFill>
              <a:tailEnd type="arrow"/>
            </a:ln>
          </c:spPr>
          <c:marker>
            <c:symbol val="none"/>
          </c:marker>
          <c:xVal>
            <c:numRef>
              <c:f>Appendix4!$G$92:$G$93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Appendix4!$H$92:$H$93</c:f>
              <c:numCache>
                <c:formatCode>0.00%</c:formatCode>
                <c:ptCount val="2"/>
                <c:pt idx="0">
                  <c:v>5.4761904761904748E-2</c:v>
                </c:pt>
                <c:pt idx="1">
                  <c:v>0.11700000000000001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0C28-4BE6-AA01-F59B52C48256}"/>
            </c:ext>
          </c:extLst>
        </c:ser>
        <c:ser>
          <c:idx val="6"/>
          <c:order val="6"/>
          <c:tx>
            <c:strRef>
              <c:f>Appendix4!$I$91</c:f>
              <c:strCache>
                <c:ptCount val="1"/>
                <c:pt idx="0">
                  <c:v>Fifth arrow</c:v>
                </c:pt>
              </c:strCache>
            </c:strRef>
          </c:tx>
          <c:spPr>
            <a:ln>
              <a:solidFill>
                <a:schemeClr val="tx1"/>
              </a:solidFill>
              <a:tailEnd type="arrow"/>
            </a:ln>
          </c:spPr>
          <c:marker>
            <c:symbol val="none"/>
          </c:marker>
          <c:xVal>
            <c:numRef>
              <c:f>Appendix4!$I$92:$I$93</c:f>
              <c:numCache>
                <c:formatCode>0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xVal>
          <c:yVal>
            <c:numRef>
              <c:f>Appendix4!$J$92:$J$93</c:f>
              <c:numCache>
                <c:formatCode>0.00%</c:formatCode>
                <c:ptCount val="2"/>
                <c:pt idx="0">
                  <c:v>0.11700000000000001</c:v>
                </c:pt>
                <c:pt idx="1">
                  <c:v>5.9706546275395019E-2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0C28-4BE6-AA01-F59B52C48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816576"/>
        <c:axId val="608814936"/>
      </c:scatterChart>
      <c:valAx>
        <c:axId val="589275280"/>
        <c:scaling>
          <c:orientation val="minMax"/>
          <c:max val="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>
                    <a:solidFill>
                      <a:schemeClr val="tx1"/>
                    </a:solidFill>
                  </a:rPr>
                  <a:t>Period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DFL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chemeClr val="tx1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589275280"/>
        <c:crosses val="autoZero"/>
        <c:crossBetween val="midCat"/>
      </c:valAx>
      <c:valAx>
        <c:axId val="608814936"/>
        <c:scaling>
          <c:orientation val="minMax"/>
          <c:max val="0.14000000000000001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NSGR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608816576"/>
        <c:crosses val="max"/>
        <c:crossBetween val="midCat"/>
      </c:valAx>
      <c:valAx>
        <c:axId val="608816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814936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62409974562116555"/>
          <c:y val="0.64483928639354859"/>
          <c:w val="0.26774387408045491"/>
          <c:h val="0.1925025676138309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46115476842728"/>
          <c:y val="3.9639639639639637E-2"/>
          <c:w val="0.8619690523759157"/>
          <c:h val="0.8515377739944669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'Appendix 5'!$E$37</c:f>
              <c:strCache>
                <c:ptCount val="1"/>
                <c:pt idx="0">
                  <c:v>NSGR: recovery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5'!$A$39:$A$78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'Appendix 5'!$E$39:$E$78</c:f>
              <c:numCache>
                <c:formatCode>0.00%</c:formatCode>
                <c:ptCount val="40"/>
                <c:pt idx="0">
                  <c:v>2.9999729999730041E-2</c:v>
                </c:pt>
                <c:pt idx="1">
                  <c:v>3.7863746818321276E-2</c:v>
                </c:pt>
                <c:pt idx="2">
                  <c:v>4.7427103041912264E-2</c:v>
                </c:pt>
                <c:pt idx="3">
                  <c:v>5.8863508281796713E-2</c:v>
                </c:pt>
                <c:pt idx="4">
                  <c:v>7.2268578686319876E-2</c:v>
                </c:pt>
                <c:pt idx="5">
                  <c:v>8.7617183007746791E-2</c:v>
                </c:pt>
                <c:pt idx="6">
                  <c:v>0.10472649723598522</c:v>
                </c:pt>
                <c:pt idx="7">
                  <c:v>0.12323814695077275</c:v>
                </c:pt>
                <c:pt idx="8">
                  <c:v>0.14263189998569908</c:v>
                </c:pt>
                <c:pt idx="9">
                  <c:v>0.16227576876133903</c:v>
                </c:pt>
                <c:pt idx="10">
                  <c:v>0.18150468680471896</c:v>
                </c:pt>
                <c:pt idx="11">
                  <c:v>0.19970813106485275</c:v>
                </c:pt>
                <c:pt idx="12">
                  <c:v>0.21640310977460087</c:v>
                </c:pt>
                <c:pt idx="13">
                  <c:v>0.2312753399316041</c:v>
                </c:pt>
                <c:pt idx="14">
                  <c:v>0.24418416592976394</c:v>
                </c:pt>
                <c:pt idx="15">
                  <c:v>0.25513860761238222</c:v>
                </c:pt>
                <c:pt idx="16">
                  <c:v>0.2642578181281855</c:v>
                </c:pt>
                <c:pt idx="17">
                  <c:v>0.27172872387316294</c:v>
                </c:pt>
                <c:pt idx="18">
                  <c:v>0.27776941292893476</c:v>
                </c:pt>
                <c:pt idx="19">
                  <c:v>0.28260203535463591</c:v>
                </c:pt>
                <c:pt idx="20">
                  <c:v>0.28643541475391965</c:v>
                </c:pt>
                <c:pt idx="21">
                  <c:v>0.28945568110881409</c:v>
                </c:pt>
                <c:pt idx="22">
                  <c:v>0.29182265893611892</c:v>
                </c:pt>
                <c:pt idx="23">
                  <c:v>0.29366991977783108</c:v>
                </c:pt>
                <c:pt idx="24">
                  <c:v>0.29510688149628156</c:v>
                </c:pt>
                <c:pt idx="25">
                  <c:v>0.29622184193935769</c:v>
                </c:pt>
                <c:pt idx="26">
                  <c:v>0.2970852535126321</c:v>
                </c:pt>
                <c:pt idx="27">
                  <c:v>0.29775284895154386</c:v>
                </c:pt>
                <c:pt idx="28">
                  <c:v>0.29826842911555035</c:v>
                </c:pt>
                <c:pt idx="29">
                  <c:v>0.29866624586594209</c:v>
                </c:pt>
                <c:pt idx="30">
                  <c:v>0.29897298159684704</c:v>
                </c:pt>
                <c:pt idx="31">
                  <c:v>0.29920936122790603</c:v>
                </c:pt>
                <c:pt idx="32">
                  <c:v>0.29939144621668462</c:v>
                </c:pt>
                <c:pt idx="33">
                  <c:v>0.29953166246777502</c:v>
                </c:pt>
                <c:pt idx="34">
                  <c:v>0.29963961052604476</c:v>
                </c:pt>
                <c:pt idx="35">
                  <c:v>0.29972270045400551</c:v>
                </c:pt>
                <c:pt idx="36">
                  <c:v>0.29978664714719722</c:v>
                </c:pt>
                <c:pt idx="37">
                  <c:v>0.29983585548191993</c:v>
                </c:pt>
                <c:pt idx="38">
                  <c:v>0.29987371904122528</c:v>
                </c:pt>
                <c:pt idx="39">
                  <c:v>0.2999028513640018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81-4B60-A7CA-DCD30BC44F6E}"/>
            </c:ext>
          </c:extLst>
        </c:ser>
        <c:ser>
          <c:idx val="1"/>
          <c:order val="1"/>
          <c:tx>
            <c:strRef>
              <c:f>'Appendix 5'!$C$37</c:f>
              <c:strCache>
                <c:ptCount val="1"/>
                <c:pt idx="0">
                  <c:v>NSGR: general model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5'!$A$39:$A$78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'Appendix 5'!$C$39:$C$78</c:f>
              <c:numCache>
                <c:formatCode>0.00%</c:formatCode>
                <c:ptCount val="40"/>
                <c:pt idx="0">
                  <c:v>4.9999999999999996E-2</c:v>
                </c:pt>
                <c:pt idx="1">
                  <c:v>5.4761904761904755E-2</c:v>
                </c:pt>
                <c:pt idx="2">
                  <c:v>5.9706546275395025E-2</c:v>
                </c:pt>
                <c:pt idx="3">
                  <c:v>6.4793907764405148E-2</c:v>
                </c:pt>
                <c:pt idx="4">
                  <c:v>6.9978794380510814E-2</c:v>
                </c:pt>
                <c:pt idx="5">
                  <c:v>7.5212344356955854E-2</c:v>
                </c:pt>
                <c:pt idx="6">
                  <c:v>8.0443827179298391E-2</c:v>
                </c:pt>
                <c:pt idx="7">
                  <c:v>8.5622592243142268E-2</c:v>
                </c:pt>
                <c:pt idx="8">
                  <c:v>9.0700011019631224E-2</c:v>
                </c:pt>
                <c:pt idx="9">
                  <c:v>9.5631256641381404E-2</c:v>
                </c:pt>
                <c:pt idx="10">
                  <c:v>0.10037678687144795</c:v>
                </c:pt>
                <c:pt idx="11">
                  <c:v>0.10490343515002802</c:v>
                </c:pt>
                <c:pt idx="12">
                  <c:v>0.10918506231827525</c:v>
                </c:pt>
                <c:pt idx="13">
                  <c:v>0.1132027701523327</c:v>
                </c:pt>
                <c:pt idx="14">
                  <c:v>0.11694471947583109</c:v>
                </c:pt>
                <c:pt idx="15">
                  <c:v>0.1204056253207577</c:v>
                </c:pt>
                <c:pt idx="16">
                  <c:v>0.12358601741153359</c:v>
                </c:pt>
                <c:pt idx="17">
                  <c:v>0.1264913569774411</c:v>
                </c:pt>
                <c:pt idx="18">
                  <c:v>0.12913109330404768</c:v>
                </c:pt>
                <c:pt idx="19">
                  <c:v>0.13151772914614723</c:v>
                </c:pt>
                <c:pt idx="20">
                  <c:v>0.13366594673881102</c:v>
                </c:pt>
                <c:pt idx="21">
                  <c:v>0.13559182860861549</c:v>
                </c:pt>
                <c:pt idx="22">
                  <c:v>0.13731219173262446</c:v>
                </c:pt>
                <c:pt idx="23">
                  <c:v>0.13884404092420177</c:v>
                </c:pt>
                <c:pt idx="24">
                  <c:v>0.14020413799000531</c:v>
                </c:pt>
                <c:pt idx="25">
                  <c:v>0.14140867702228901</c:v>
                </c:pt>
                <c:pt idx="26">
                  <c:v>0.14247305268422869</c:v>
                </c:pt>
                <c:pt idx="27">
                  <c:v>0.1434117069123978</c:v>
                </c:pt>
                <c:pt idx="28">
                  <c:v>0.1442380395025053</c:v>
                </c:pt>
                <c:pt idx="29">
                  <c:v>0.14496436903985477</c:v>
                </c:pt>
                <c:pt idx="30">
                  <c:v>0.14560193216810055</c:v>
                </c:pt>
                <c:pt idx="31">
                  <c:v>0.14616091095134948</c:v>
                </c:pt>
                <c:pt idx="32">
                  <c:v>0.14665047986546323</c:v>
                </c:pt>
                <c:pt idx="33">
                  <c:v>0.14707886562352485</c:v>
                </c:pt>
                <c:pt idx="34">
                  <c:v>0.14745341452622152</c:v>
                </c:pt>
                <c:pt idx="35">
                  <c:v>0.14778066330054021</c:v>
                </c:pt>
                <c:pt idx="36">
                  <c:v>0.14806641044720348</c:v>
                </c:pt>
                <c:pt idx="37">
                  <c:v>0.14831578597265699</c:v>
                </c:pt>
                <c:pt idx="38">
                  <c:v>0.14853331805770095</c:v>
                </c:pt>
                <c:pt idx="39">
                  <c:v>0.14872299573792133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F81-4B60-A7CA-DCD30BC44F6E}"/>
            </c:ext>
          </c:extLst>
        </c:ser>
        <c:ser>
          <c:idx val="2"/>
          <c:order val="2"/>
          <c:tx>
            <c:strRef>
              <c:f>'Appendix 5'!$E$80</c:f>
              <c:strCache>
                <c:ptCount val="1"/>
                <c:pt idx="0">
                  <c:v>NSGR asymptote: recovery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'Appendix 5'!$A$82:$A$83</c:f>
              <c:numCache>
                <c:formatCode>General</c:formatCode>
                <c:ptCount val="2"/>
                <c:pt idx="0">
                  <c:v>0</c:v>
                </c:pt>
                <c:pt idx="1">
                  <c:v>40</c:v>
                </c:pt>
              </c:numCache>
            </c:numRef>
          </c:xVal>
          <c:yVal>
            <c:numRef>
              <c:f>'Appendix 5'!$B$82:$B$83</c:f>
              <c:numCache>
                <c:formatCode>0%</c:formatCode>
                <c:ptCount val="2"/>
                <c:pt idx="0">
                  <c:v>0.3</c:v>
                </c:pt>
                <c:pt idx="1">
                  <c:v>0.3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F81-4B60-A7CA-DCD30BC44F6E}"/>
            </c:ext>
          </c:extLst>
        </c:ser>
        <c:ser>
          <c:idx val="3"/>
          <c:order val="3"/>
          <c:tx>
            <c:strRef>
              <c:f>'Appendix 5'!$E$81</c:f>
              <c:strCache>
                <c:ptCount val="1"/>
                <c:pt idx="0">
                  <c:v>NSGR asymptote: general model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'Appendix 5'!$C$82:$C$83</c:f>
              <c:numCache>
                <c:formatCode>0</c:formatCode>
                <c:ptCount val="2"/>
                <c:pt idx="0">
                  <c:v>0</c:v>
                </c:pt>
                <c:pt idx="1">
                  <c:v>40</c:v>
                </c:pt>
              </c:numCache>
            </c:numRef>
          </c:xVal>
          <c:yVal>
            <c:numRef>
              <c:f>'Appendix 5'!$D$82:$D$83</c:f>
              <c:numCache>
                <c:formatCode>0%</c:formatCode>
                <c:ptCount val="2"/>
                <c:pt idx="0">
                  <c:v>0.15</c:v>
                </c:pt>
                <c:pt idx="1">
                  <c:v>0.15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F81-4B60-A7CA-DCD30BC44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32784"/>
        <c:axId val="1235431800"/>
      </c:scatterChart>
      <c:valAx>
        <c:axId val="1235432784"/>
        <c:scaling>
          <c:orientation val="minMax"/>
          <c:max val="4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1800"/>
        <c:crosses val="autoZero"/>
        <c:crossBetween val="midCat"/>
        <c:majorUnit val="5"/>
      </c:valAx>
      <c:valAx>
        <c:axId val="1235431800"/>
        <c:scaling>
          <c:orientation val="minMax"/>
          <c:max val="0.3000000000000000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NSGR: general model and recovery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2784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>
        <c:manualLayout>
          <c:xMode val="edge"/>
          <c:yMode val="edge"/>
          <c:x val="0.58958024749135185"/>
          <c:y val="0.52412798902649738"/>
          <c:w val="0.34677713793238529"/>
          <c:h val="0.312917113171504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16661611443412E-2"/>
          <c:y val="3.9639639639639637E-2"/>
          <c:w val="0.83443035722229641"/>
          <c:h val="0.8439622654618225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'Appendix 6'!$D$38</c:f>
              <c:strCache>
                <c:ptCount val="1"/>
                <c:pt idx="0">
                  <c:v>NSGR - general model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6'!$A$40:$A$45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'Appendix 6'!$D$40:$D$45</c:f>
              <c:numCache>
                <c:formatCode>0.00%</c:formatCode>
                <c:ptCount val="6"/>
                <c:pt idx="0">
                  <c:v>4.9999999999999996E-2</c:v>
                </c:pt>
                <c:pt idx="1">
                  <c:v>5.4761904761904755E-2</c:v>
                </c:pt>
                <c:pt idx="2">
                  <c:v>5.9706546275395025E-2</c:v>
                </c:pt>
                <c:pt idx="3">
                  <c:v>6.4793907764405148E-2</c:v>
                </c:pt>
                <c:pt idx="4">
                  <c:v>6.9978794380510814E-2</c:v>
                </c:pt>
                <c:pt idx="5">
                  <c:v>7.5212344356955854E-2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D4-4E52-912F-8382B198EA81}"/>
            </c:ext>
          </c:extLst>
        </c:ser>
        <c:ser>
          <c:idx val="6"/>
          <c:order val="1"/>
          <c:tx>
            <c:strRef>
              <c:f>'Appendix 6'!$E$38</c:f>
              <c:strCache>
                <c:ptCount val="1"/>
                <c:pt idx="0">
                  <c:v>NSGR - decrease in variable costs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6'!$A$45:$A$59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6'!$E$45:$E$59</c:f>
              <c:numCache>
                <c:formatCode>0.00%</c:formatCode>
                <c:ptCount val="15"/>
                <c:pt idx="0">
                  <c:v>0.16605723915980941</c:v>
                </c:pt>
                <c:pt idx="1">
                  <c:v>0.10661764636664471</c:v>
                </c:pt>
                <c:pt idx="2">
                  <c:v>0.11079734154267964</c:v>
                </c:pt>
                <c:pt idx="3">
                  <c:v>0.11470764108700912</c:v>
                </c:pt>
                <c:pt idx="4">
                  <c:v>0.11833935857964023</c:v>
                </c:pt>
                <c:pt idx="5">
                  <c:v>0.12168959388090327</c:v>
                </c:pt>
                <c:pt idx="6">
                  <c:v>0.12476092648667057</c:v>
                </c:pt>
                <c:pt idx="7">
                  <c:v>0.1275604993745944</c:v>
                </c:pt>
                <c:pt idx="8">
                  <c:v>0.13009907172355564</c:v>
                </c:pt>
                <c:pt idx="9">
                  <c:v>0.13239010297911957</c:v>
                </c:pt>
                <c:pt idx="10">
                  <c:v>0.13444891298983286</c:v>
                </c:pt>
                <c:pt idx="11">
                  <c:v>0.13629194595534289</c:v>
                </c:pt>
                <c:pt idx="12">
                  <c:v>0.13793615136193543</c:v>
                </c:pt>
                <c:pt idx="13">
                  <c:v>0.13939848371666019</c:v>
                </c:pt>
                <c:pt idx="14">
                  <c:v>0.14069551483976159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0D4-4E52-912F-8382B198EA81}"/>
            </c:ext>
          </c:extLst>
        </c:ser>
        <c:ser>
          <c:idx val="1"/>
          <c:order val="2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6'!$A$45:$A$59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6'!$D$45:$D$59</c:f>
              <c:numCache>
                <c:formatCode>0.00%</c:formatCode>
                <c:ptCount val="15"/>
                <c:pt idx="0">
                  <c:v>7.5212344356955854E-2</c:v>
                </c:pt>
                <c:pt idx="1">
                  <c:v>8.0443827179298391E-2</c:v>
                </c:pt>
                <c:pt idx="2">
                  <c:v>8.5622592243142268E-2</c:v>
                </c:pt>
                <c:pt idx="3">
                  <c:v>9.0700011019631224E-2</c:v>
                </c:pt>
                <c:pt idx="4">
                  <c:v>9.5631256641381404E-2</c:v>
                </c:pt>
                <c:pt idx="5">
                  <c:v>0.10037678687144795</c:v>
                </c:pt>
                <c:pt idx="6">
                  <c:v>0.10490343515002802</c:v>
                </c:pt>
                <c:pt idx="7">
                  <c:v>0.10918506231827525</c:v>
                </c:pt>
                <c:pt idx="8">
                  <c:v>0.1132027701523327</c:v>
                </c:pt>
                <c:pt idx="9">
                  <c:v>0.11694471947583109</c:v>
                </c:pt>
                <c:pt idx="10">
                  <c:v>0.1204056253207577</c:v>
                </c:pt>
                <c:pt idx="11">
                  <c:v>0.12358601741153359</c:v>
                </c:pt>
                <c:pt idx="12">
                  <c:v>0.1264913569774411</c:v>
                </c:pt>
                <c:pt idx="13">
                  <c:v>0.12913109330404768</c:v>
                </c:pt>
                <c:pt idx="14">
                  <c:v>0.13151772914614723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0D4-4E52-912F-8382B198EA81}"/>
            </c:ext>
          </c:extLst>
        </c:ser>
        <c:ser>
          <c:idx val="3"/>
          <c:order val="3"/>
          <c:tx>
            <c:strRef>
              <c:f>'Appendix 6'!$A$95</c:f>
              <c:strCache>
                <c:ptCount val="1"/>
                <c:pt idx="0">
                  <c:v>NSGR trajectory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'Appendix 6'!$A$97:$A$98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'Appendix 6'!$B$97:$B$98</c:f>
              <c:numCache>
                <c:formatCode>0.00%</c:formatCode>
                <c:ptCount val="2"/>
                <c:pt idx="0">
                  <c:v>7.5212344356955854E-2</c:v>
                </c:pt>
                <c:pt idx="1">
                  <c:v>0.16605723915980941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C0D4-4E52-912F-8382B198EA81}"/>
            </c:ext>
          </c:extLst>
        </c:ser>
        <c:ser>
          <c:idx val="2"/>
          <c:order val="9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6'!$A$39:$A$45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6'!$F$39:$F$45</c:f>
              <c:numCache>
                <c:formatCode>0.00%</c:formatCode>
                <c:ptCount val="7"/>
                <c:pt idx="1">
                  <c:v>7.7272727272727285E-2</c:v>
                </c:pt>
                <c:pt idx="2">
                  <c:v>8.2489451476793249E-2</c:v>
                </c:pt>
                <c:pt idx="3">
                  <c:v>8.7633989475735724E-2</c:v>
                </c:pt>
                <c:pt idx="4">
                  <c:v>9.2659009255194283E-2</c:v>
                </c:pt>
                <c:pt idx="5">
                  <c:v>9.7521605314093443E-2</c:v>
                </c:pt>
                <c:pt idx="6">
                  <c:v>0.10218463633716982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F88-43CF-8915-8749121FB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32784"/>
        <c:axId val="1235431800"/>
      </c:scatterChart>
      <c:scatterChart>
        <c:scatterStyle val="smoothMarker"/>
        <c:varyColors val="0"/>
        <c:ser>
          <c:idx val="5"/>
          <c:order val="4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6'!$A$39:$A$45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6'!$H$39:$H$45</c:f>
              <c:numCache>
                <c:formatCode>0.00</c:formatCode>
                <c:ptCount val="7"/>
                <c:pt idx="0">
                  <c:v>1.9411764705882353</c:v>
                </c:pt>
                <c:pt idx="1">
                  <c:v>1.8184143222506393</c:v>
                </c:pt>
                <c:pt idx="2">
                  <c:v>1.7116646280440342</c:v>
                </c:pt>
                <c:pt idx="3">
                  <c:v>1.6188388069948125</c:v>
                </c:pt>
                <c:pt idx="4">
                  <c:v>1.5381207017346195</c:v>
                </c:pt>
                <c:pt idx="5">
                  <c:v>1.4679310449866256</c:v>
                </c:pt>
                <c:pt idx="6">
                  <c:v>1.4068965608579354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C0D4-4E52-912F-8382B198EA81}"/>
            </c:ext>
          </c:extLst>
        </c:ser>
        <c:ser>
          <c:idx val="7"/>
          <c:order val="5"/>
          <c:tx>
            <c:strRef>
              <c:f>'Appendix 6'!$A$100</c:f>
              <c:strCache>
                <c:ptCount val="1"/>
                <c:pt idx="0">
                  <c:v>DOL trajectory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'Appendix 6'!$A$102:$A$103</c:f>
              <c:numCache>
                <c:formatCode>General</c:formatCode>
                <c:ptCount val="2"/>
                <c:pt idx="0">
                  <c:v>6</c:v>
                </c:pt>
                <c:pt idx="1">
                  <c:v>7</c:v>
                </c:pt>
              </c:numCache>
            </c:numRef>
          </c:xVal>
          <c:yVal>
            <c:numRef>
              <c:f>'Appendix 6'!$B$102:$B$103</c:f>
              <c:numCache>
                <c:formatCode>#,##0.00</c:formatCode>
                <c:ptCount val="2"/>
                <c:pt idx="0">
                  <c:v>1.8646551918231129</c:v>
                </c:pt>
                <c:pt idx="1">
                  <c:v>1.3538230963982048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0D4-4E52-912F-8382B198EA81}"/>
            </c:ext>
          </c:extLst>
        </c:ser>
        <c:ser>
          <c:idx val="4"/>
          <c:order val="6"/>
          <c:tx>
            <c:strRef>
              <c:f>'Appendix 6'!$G$38</c:f>
              <c:strCache>
                <c:ptCount val="1"/>
                <c:pt idx="0">
                  <c:v>DOL right axis - general model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6'!$A$39:$A$45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6'!$G$39:$G$45</c:f>
              <c:numCache>
                <c:formatCode>0.00</c:formatCode>
                <c:ptCount val="7"/>
                <c:pt idx="0">
                  <c:v>3</c:v>
                </c:pt>
                <c:pt idx="1">
                  <c:v>2.7391304347826089</c:v>
                </c:pt>
                <c:pt idx="2">
                  <c:v>2.512287334593573</c:v>
                </c:pt>
                <c:pt idx="3">
                  <c:v>2.3150324648639766</c:v>
                </c:pt>
                <c:pt idx="4">
                  <c:v>2.1435064911860668</c:v>
                </c:pt>
                <c:pt idx="5">
                  <c:v>1.9943534705965797</c:v>
                </c:pt>
                <c:pt idx="6">
                  <c:v>1.8646551918231129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C0D4-4E52-912F-8382B198EA81}"/>
            </c:ext>
          </c:extLst>
        </c:ser>
        <c:ser>
          <c:idx val="8"/>
          <c:order val="7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6'!$A$45:$A$59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6'!$G$45:$G$59</c:f>
              <c:numCache>
                <c:formatCode>0.00</c:formatCode>
                <c:ptCount val="15"/>
                <c:pt idx="0">
                  <c:v>1.8646551918231129</c:v>
                </c:pt>
                <c:pt idx="1">
                  <c:v>1.7518740798461854</c:v>
                </c:pt>
                <c:pt idx="2">
                  <c:v>1.653803547692335</c:v>
                </c:pt>
                <c:pt idx="3">
                  <c:v>1.5685248240802916</c:v>
                </c:pt>
                <c:pt idx="4">
                  <c:v>1.4943694122437317</c:v>
                </c:pt>
                <c:pt idx="5">
                  <c:v>1.4298864454293319</c:v>
                </c:pt>
                <c:pt idx="6">
                  <c:v>1.3738143003733323</c:v>
                </c:pt>
                <c:pt idx="7">
                  <c:v>1.325055913368115</c:v>
                </c:pt>
                <c:pt idx="8">
                  <c:v>1.2826573159722738</c:v>
                </c:pt>
                <c:pt idx="9">
                  <c:v>1.245788970410673</c:v>
                </c:pt>
                <c:pt idx="10">
                  <c:v>1.2137295394875418</c:v>
                </c:pt>
                <c:pt idx="11">
                  <c:v>1.1858517734674277</c:v>
                </c:pt>
                <c:pt idx="12">
                  <c:v>1.1616102377977633</c:v>
                </c:pt>
                <c:pt idx="13">
                  <c:v>1.1405306415632723</c:v>
                </c:pt>
                <c:pt idx="14">
                  <c:v>1.1222005578811065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C0D4-4E52-912F-8382B198EA81}"/>
            </c:ext>
          </c:extLst>
        </c:ser>
        <c:ser>
          <c:idx val="9"/>
          <c:order val="8"/>
          <c:tx>
            <c:strRef>
              <c:f>'Appendix 6'!$H$38</c:f>
              <c:strCache>
                <c:ptCount val="1"/>
                <c:pt idx="0">
                  <c:v>DOL right axis - decrease in variable costs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6'!$A$46:$A$59</c:f>
              <c:numCache>
                <c:formatCode>General</c:formatCode>
                <c:ptCount val="1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</c:numCache>
            </c:numRef>
          </c:xVal>
          <c:yVal>
            <c:numRef>
              <c:f>'Appendix 6'!$H$46:$H$59</c:f>
              <c:numCache>
                <c:formatCode>0.00</c:formatCode>
                <c:ptCount val="14"/>
                <c:pt idx="0">
                  <c:v>1.3538230963982048</c:v>
                </c:pt>
                <c:pt idx="1">
                  <c:v>1.3076722577375695</c:v>
                </c:pt>
                <c:pt idx="2">
                  <c:v>1.267541093684843</c:v>
                </c:pt>
                <c:pt idx="3">
                  <c:v>1.2326444292911678</c:v>
                </c:pt>
                <c:pt idx="4">
                  <c:v>1.2022995037314503</c:v>
                </c:pt>
                <c:pt idx="5">
                  <c:v>1.1759126119403915</c:v>
                </c:pt>
                <c:pt idx="6">
                  <c:v>1.1529674886438188</c:v>
                </c:pt>
                <c:pt idx="7">
                  <c:v>1.1330152075163642</c:v>
                </c:pt>
                <c:pt idx="8">
                  <c:v>1.1156653978403166</c:v>
                </c:pt>
                <c:pt idx="9">
                  <c:v>1.1005786068176666</c:v>
                </c:pt>
                <c:pt idx="10">
                  <c:v>1.0874596581023188</c:v>
                </c:pt>
                <c:pt idx="11">
                  <c:v>1.0760518766107121</c:v>
                </c:pt>
                <c:pt idx="12">
                  <c:v>1.0661320666180105</c:v>
                </c:pt>
                <c:pt idx="13">
                  <c:v>1.0575061448852265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C0D4-4E52-912F-8382B198E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257312"/>
        <c:axId val="733261904"/>
      </c:scatterChart>
      <c:valAx>
        <c:axId val="1235432784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1800"/>
        <c:crosses val="autoZero"/>
        <c:crossBetween val="midCat"/>
        <c:majorUnit val="2"/>
      </c:valAx>
      <c:valAx>
        <c:axId val="1235431800"/>
        <c:scaling>
          <c:orientation val="minMax"/>
          <c:max val="0.1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NSGR</a:t>
                </a:r>
              </a:p>
            </c:rich>
          </c:tx>
          <c:layout>
            <c:manualLayout>
              <c:xMode val="edge"/>
              <c:yMode val="edge"/>
              <c:x val="0"/>
              <c:y val="0.414578401889145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2784"/>
        <c:crosses val="autoZero"/>
        <c:crossBetween val="midCat"/>
        <c:majorUnit val="2.0000000000000004E-2"/>
      </c:valAx>
      <c:valAx>
        <c:axId val="733261904"/>
        <c:scaling>
          <c:orientation val="minMax"/>
          <c:max val="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DOL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33257312"/>
        <c:crosses val="max"/>
        <c:crossBetween val="midCat"/>
      </c:valAx>
      <c:valAx>
        <c:axId val="733257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3261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59579567192005456"/>
          <c:y val="0.31965999699964048"/>
          <c:w val="0.32552774508733406"/>
          <c:h val="0.356810674486471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89385056439744E-2"/>
          <c:y val="3.9639639639639637E-2"/>
          <c:w val="0.86409799403398746"/>
          <c:h val="0.8574392331393356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'Appendix 6'!$B$38</c:f>
              <c:strCache>
                <c:ptCount val="1"/>
                <c:pt idx="0">
                  <c:v>Necessary sales left axis - general model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6'!$A$39:$A$45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6'!$B$39:$B$45</c:f>
              <c:numCache>
                <c:formatCode>#,##0.00</c:formatCode>
                <c:ptCount val="7"/>
                <c:pt idx="0">
                  <c:v>150000</c:v>
                </c:pt>
                <c:pt idx="1">
                  <c:v>157500</c:v>
                </c:pt>
                <c:pt idx="2">
                  <c:v>166125</c:v>
                </c:pt>
                <c:pt idx="3">
                  <c:v>176043.74999999997</c:v>
                </c:pt>
                <c:pt idx="4">
                  <c:v>187450.31249999997</c:v>
                </c:pt>
                <c:pt idx="5">
                  <c:v>200567.85937499997</c:v>
                </c:pt>
                <c:pt idx="6">
                  <c:v>215653.03828124996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0D2-4A09-88D1-52516E46F6F1}"/>
            </c:ext>
          </c:extLst>
        </c:ser>
        <c:ser>
          <c:idx val="1"/>
          <c:order val="1"/>
          <c:tx>
            <c:strRef>
              <c:f>'Appendix 6'!$C$38</c:f>
              <c:strCache>
                <c:ptCount val="1"/>
                <c:pt idx="0">
                  <c:v>Necessary sales left axis - decrease in variable costs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6'!$A$45:$A$59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6'!$C$45:$C$59</c:f>
              <c:numCache>
                <c:formatCode>#,##0.00</c:formatCode>
                <c:ptCount val="15"/>
                <c:pt idx="0">
                  <c:v>251463.78643465904</c:v>
                </c:pt>
                <c:pt idx="1">
                  <c:v>278274.26349076693</c:v>
                </c:pt>
                <c:pt idx="2">
                  <c:v>309106.31210529106</c:v>
                </c:pt>
                <c:pt idx="3">
                  <c:v>344563.16801199375</c:v>
                </c:pt>
                <c:pt idx="4">
                  <c:v>385338.55230470188</c:v>
                </c:pt>
                <c:pt idx="5">
                  <c:v>432230.24424131622</c:v>
                </c:pt>
                <c:pt idx="6">
                  <c:v>486155.6899684227</c:v>
                </c:pt>
                <c:pt idx="7">
                  <c:v>548169.95255459531</c:v>
                </c:pt>
                <c:pt idx="8">
                  <c:v>619486.3545286936</c:v>
                </c:pt>
                <c:pt idx="9">
                  <c:v>701500.21679890656</c:v>
                </c:pt>
                <c:pt idx="10">
                  <c:v>795816.15840965149</c:v>
                </c:pt>
                <c:pt idx="11">
                  <c:v>904279.4912620082</c:v>
                </c:pt>
                <c:pt idx="12">
                  <c:v>1029012.3240422184</c:v>
                </c:pt>
                <c:pt idx="13">
                  <c:v>1172455.0817394604</c:v>
                </c:pt>
                <c:pt idx="14">
                  <c:v>1337414.2530912883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0D2-4A09-88D1-52516E46F6F1}"/>
            </c:ext>
          </c:extLst>
        </c:ser>
        <c:ser>
          <c:idx val="2"/>
          <c:order val="2"/>
          <c:tx>
            <c:strRef>
              <c:f>'Appendix 6'!$F$61</c:f>
              <c:strCache>
                <c:ptCount val="1"/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6'!$A$45:$A$59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6'!$B$45:$B$59</c:f>
              <c:numCache>
                <c:formatCode>#,##0.00</c:formatCode>
                <c:ptCount val="15"/>
                <c:pt idx="0">
                  <c:v>215653.03828124996</c:v>
                </c:pt>
                <c:pt idx="1">
                  <c:v>233000.99402343741</c:v>
                </c:pt>
                <c:pt idx="2">
                  <c:v>252951.14312695301</c:v>
                </c:pt>
                <c:pt idx="3">
                  <c:v>275893.81459599594</c:v>
                </c:pt>
                <c:pt idx="4">
                  <c:v>302277.88678539533</c:v>
                </c:pt>
                <c:pt idx="5">
                  <c:v>332619.56980320462</c:v>
                </c:pt>
                <c:pt idx="6">
                  <c:v>367512.50527368527</c:v>
                </c:pt>
                <c:pt idx="7">
                  <c:v>407639.38106473809</c:v>
                </c:pt>
                <c:pt idx="8">
                  <c:v>453785.28822444874</c:v>
                </c:pt>
                <c:pt idx="9">
                  <c:v>506853.08145811601</c:v>
                </c:pt>
                <c:pt idx="10">
                  <c:v>567881.04367683327</c:v>
                </c:pt>
                <c:pt idx="11">
                  <c:v>638063.20022835827</c:v>
                </c:pt>
                <c:pt idx="12">
                  <c:v>718772.68026261195</c:v>
                </c:pt>
                <c:pt idx="13">
                  <c:v>811588.58230200363</c:v>
                </c:pt>
                <c:pt idx="14">
                  <c:v>918326.86964730406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0D2-4A09-88D1-52516E46F6F1}"/>
            </c:ext>
          </c:extLst>
        </c:ser>
        <c:ser>
          <c:idx val="3"/>
          <c:order val="3"/>
          <c:tx>
            <c:strRef>
              <c:f>'Appendix 6'!$F$68</c:f>
              <c:strCache>
                <c:ptCount val="1"/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6'!$A$39:$A$45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6'!$C$39:$C$45</c:f>
              <c:numCache>
                <c:formatCode>#,##0.00</c:formatCode>
                <c:ptCount val="7"/>
                <c:pt idx="0">
                  <c:v>150000</c:v>
                </c:pt>
                <c:pt idx="1">
                  <c:v>161590.90909090909</c:v>
                </c:pt>
                <c:pt idx="2">
                  <c:v>174920.45454545453</c:v>
                </c:pt>
                <c:pt idx="3">
                  <c:v>190249.43181818177</c:v>
                </c:pt>
                <c:pt idx="4">
                  <c:v>207877.75568181812</c:v>
                </c:pt>
                <c:pt idx="5">
                  <c:v>228150.32812499994</c:v>
                </c:pt>
                <c:pt idx="6">
                  <c:v>251463.78643465904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0D2-4A09-88D1-52516E46F6F1}"/>
            </c:ext>
          </c:extLst>
        </c:ser>
        <c:ser>
          <c:idx val="4"/>
          <c:order val="4"/>
          <c:tx>
            <c:strRef>
              <c:f>'Appendix 6'!$A$61</c:f>
              <c:strCache>
                <c:ptCount val="1"/>
                <c:pt idx="0">
                  <c:v>Necessary sales trajectory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'Appendix 6'!$A$63:$A$64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'Appendix 6'!$B$63:$B$64</c:f>
              <c:numCache>
                <c:formatCode>#,##0</c:formatCode>
                <c:ptCount val="2"/>
                <c:pt idx="0">
                  <c:v>215653.03828124996</c:v>
                </c:pt>
                <c:pt idx="1">
                  <c:v>251463.78643465904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0D2-4A09-88D1-52516E46F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32784"/>
        <c:axId val="1235431800"/>
      </c:scatterChart>
      <c:scatterChart>
        <c:scatterStyle val="smoothMarker"/>
        <c:varyColors val="0"/>
        <c:ser>
          <c:idx val="5"/>
          <c:order val="5"/>
          <c:tx>
            <c:strRef>
              <c:f>'Appendix 6'!$G$38</c:f>
              <c:strCache>
                <c:ptCount val="1"/>
                <c:pt idx="0">
                  <c:v>DOL right axis - general model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6'!$A$39:$A$45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6'!$G$39:$G$45</c:f>
              <c:numCache>
                <c:formatCode>0.00</c:formatCode>
                <c:ptCount val="7"/>
                <c:pt idx="0">
                  <c:v>3</c:v>
                </c:pt>
                <c:pt idx="1">
                  <c:v>2.7391304347826089</c:v>
                </c:pt>
                <c:pt idx="2">
                  <c:v>2.512287334593573</c:v>
                </c:pt>
                <c:pt idx="3">
                  <c:v>2.3150324648639766</c:v>
                </c:pt>
                <c:pt idx="4">
                  <c:v>2.1435064911860668</c:v>
                </c:pt>
                <c:pt idx="5">
                  <c:v>1.9943534705965797</c:v>
                </c:pt>
                <c:pt idx="6">
                  <c:v>1.8646551918231129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0D2-4A09-88D1-52516E46F6F1}"/>
            </c:ext>
          </c:extLst>
        </c:ser>
        <c:ser>
          <c:idx val="6"/>
          <c:order val="6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6'!$A$45:$A$59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6'!$G$45:$G$59</c:f>
              <c:numCache>
                <c:formatCode>0.00</c:formatCode>
                <c:ptCount val="15"/>
                <c:pt idx="0">
                  <c:v>1.8646551918231129</c:v>
                </c:pt>
                <c:pt idx="1">
                  <c:v>1.7518740798461854</c:v>
                </c:pt>
                <c:pt idx="2">
                  <c:v>1.653803547692335</c:v>
                </c:pt>
                <c:pt idx="3">
                  <c:v>1.5685248240802916</c:v>
                </c:pt>
                <c:pt idx="4">
                  <c:v>1.4943694122437317</c:v>
                </c:pt>
                <c:pt idx="5">
                  <c:v>1.4298864454293319</c:v>
                </c:pt>
                <c:pt idx="6">
                  <c:v>1.3738143003733323</c:v>
                </c:pt>
                <c:pt idx="7">
                  <c:v>1.325055913368115</c:v>
                </c:pt>
                <c:pt idx="8">
                  <c:v>1.2826573159722738</c:v>
                </c:pt>
                <c:pt idx="9">
                  <c:v>1.245788970410673</c:v>
                </c:pt>
                <c:pt idx="10">
                  <c:v>1.2137295394875418</c:v>
                </c:pt>
                <c:pt idx="11">
                  <c:v>1.1858517734674277</c:v>
                </c:pt>
                <c:pt idx="12">
                  <c:v>1.1616102377977633</c:v>
                </c:pt>
                <c:pt idx="13">
                  <c:v>1.1405306415632723</c:v>
                </c:pt>
                <c:pt idx="14">
                  <c:v>1.1222005578811065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0D2-4A09-88D1-52516E46F6F1}"/>
            </c:ext>
          </c:extLst>
        </c:ser>
        <c:ser>
          <c:idx val="7"/>
          <c:order val="7"/>
          <c:tx>
            <c:strRef>
              <c:f>'Appendix 6'!$H$38</c:f>
              <c:strCache>
                <c:ptCount val="1"/>
                <c:pt idx="0">
                  <c:v>DOL right axis - decrease in variable costs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6'!$A$39:$A$45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6'!$H$39:$H$45</c:f>
              <c:numCache>
                <c:formatCode>0.00</c:formatCode>
                <c:ptCount val="7"/>
                <c:pt idx="0">
                  <c:v>1.9411764705882353</c:v>
                </c:pt>
                <c:pt idx="1">
                  <c:v>1.8184143222506393</c:v>
                </c:pt>
                <c:pt idx="2">
                  <c:v>1.7116646280440342</c:v>
                </c:pt>
                <c:pt idx="3">
                  <c:v>1.6188388069948125</c:v>
                </c:pt>
                <c:pt idx="4">
                  <c:v>1.5381207017346195</c:v>
                </c:pt>
                <c:pt idx="5">
                  <c:v>1.4679310449866256</c:v>
                </c:pt>
                <c:pt idx="6">
                  <c:v>1.4068965608579354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0D2-4A09-88D1-52516E46F6F1}"/>
            </c:ext>
          </c:extLst>
        </c:ser>
        <c:ser>
          <c:idx val="8"/>
          <c:order val="8"/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6'!$A$45:$A$59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6'!$H$45:$H$59</c:f>
              <c:numCache>
                <c:formatCode>0.00</c:formatCode>
                <c:ptCount val="15"/>
                <c:pt idx="0">
                  <c:v>1.4068965608579354</c:v>
                </c:pt>
                <c:pt idx="1">
                  <c:v>1.3538230963982048</c:v>
                </c:pt>
                <c:pt idx="2">
                  <c:v>1.3076722577375695</c:v>
                </c:pt>
                <c:pt idx="3">
                  <c:v>1.267541093684843</c:v>
                </c:pt>
                <c:pt idx="4">
                  <c:v>1.2326444292911678</c:v>
                </c:pt>
                <c:pt idx="5">
                  <c:v>1.2022995037314503</c:v>
                </c:pt>
                <c:pt idx="6">
                  <c:v>1.1759126119403915</c:v>
                </c:pt>
                <c:pt idx="7">
                  <c:v>1.1529674886438188</c:v>
                </c:pt>
                <c:pt idx="8">
                  <c:v>1.1330152075163642</c:v>
                </c:pt>
                <c:pt idx="9">
                  <c:v>1.1156653978403166</c:v>
                </c:pt>
                <c:pt idx="10">
                  <c:v>1.1005786068176666</c:v>
                </c:pt>
                <c:pt idx="11">
                  <c:v>1.0874596581023188</c:v>
                </c:pt>
                <c:pt idx="12">
                  <c:v>1.0760518766107121</c:v>
                </c:pt>
                <c:pt idx="13">
                  <c:v>1.0661320666180105</c:v>
                </c:pt>
                <c:pt idx="14">
                  <c:v>1.0575061448852265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40D2-4A09-88D1-52516E46F6F1}"/>
            </c:ext>
          </c:extLst>
        </c:ser>
        <c:ser>
          <c:idx val="9"/>
          <c:order val="9"/>
          <c:tx>
            <c:strRef>
              <c:f>'Appendix 6'!$A$66</c:f>
              <c:strCache>
                <c:ptCount val="1"/>
                <c:pt idx="0">
                  <c:v>DOL trajectory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'Appendix 6'!$A$68:$A$69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'Appendix 6'!$B$68:$B$69</c:f>
              <c:numCache>
                <c:formatCode>#,##0.00</c:formatCode>
                <c:ptCount val="2"/>
                <c:pt idx="0">
                  <c:v>1.8646551918231129</c:v>
                </c:pt>
                <c:pt idx="1">
                  <c:v>1.4068965608579354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40D2-4A09-88D1-52516E46F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199448"/>
        <c:axId val="827323104"/>
      </c:scatterChart>
      <c:valAx>
        <c:axId val="1235432784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1800"/>
        <c:crosses val="autoZero"/>
        <c:crossBetween val="midCat"/>
        <c:majorUnit val="2"/>
      </c:valAx>
      <c:valAx>
        <c:axId val="1235431800"/>
        <c:scaling>
          <c:orientation val="minMax"/>
          <c:max val="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Necessary sales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2784"/>
        <c:crosses val="autoZero"/>
        <c:crossBetween val="midCat"/>
        <c:majorUnit val="50000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pl-PL">
                      <a:solidFill>
                        <a:schemeClr val="tx1"/>
                      </a:solidFill>
                    </a:rPr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valAx>
        <c:axId val="827323104"/>
        <c:scaling>
          <c:orientation val="minMax"/>
          <c:max val="4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27199448"/>
        <c:crosses val="max"/>
        <c:crossBetween val="midCat"/>
      </c:valAx>
      <c:valAx>
        <c:axId val="827199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7323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delete val="1"/>
      </c:legendEntry>
      <c:legendEntry>
        <c:idx val="3"/>
        <c:delete val="1"/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6"/>
        <c:delete val="1"/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8"/>
        <c:delete val="1"/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>
        <c:manualLayout>
          <c:xMode val="edge"/>
          <c:yMode val="edge"/>
          <c:x val="0.61561557901237574"/>
          <c:y val="4.4627283908352071E-2"/>
          <c:w val="0.33952528379772962"/>
          <c:h val="0.53623644870478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16661611443412E-2"/>
          <c:y val="3.9639639639639637E-2"/>
          <c:w val="0.83443035722229641"/>
          <c:h val="0.8439622654618225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'Appendix 7'!$D$38</c:f>
              <c:strCache>
                <c:ptCount val="1"/>
                <c:pt idx="0">
                  <c:v>NSGR - general model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7'!$A$40:$A$45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'Appendix 7'!$D$40:$D$45</c:f>
              <c:numCache>
                <c:formatCode>0.00%</c:formatCode>
                <c:ptCount val="6"/>
                <c:pt idx="0">
                  <c:v>4.9999999999999996E-2</c:v>
                </c:pt>
                <c:pt idx="1">
                  <c:v>5.4761904761904755E-2</c:v>
                </c:pt>
                <c:pt idx="2">
                  <c:v>5.9706546275395025E-2</c:v>
                </c:pt>
                <c:pt idx="3">
                  <c:v>6.4793907764405148E-2</c:v>
                </c:pt>
                <c:pt idx="4">
                  <c:v>6.9978794380510814E-2</c:v>
                </c:pt>
                <c:pt idx="5">
                  <c:v>7.5212344356955854E-2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55B-4A04-A2B2-A71F01EC293E}"/>
            </c:ext>
          </c:extLst>
        </c:ser>
        <c:ser>
          <c:idx val="6"/>
          <c:order val="1"/>
          <c:tx>
            <c:strRef>
              <c:f>'Appendix 7'!$E$38</c:f>
              <c:strCache>
                <c:ptCount val="1"/>
                <c:pt idx="0">
                  <c:v>NSGR - decrease in fixed costs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7'!$A$45:$A$59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7'!$E$45:$E$59</c:f>
              <c:numCache>
                <c:formatCode>0.00%</c:formatCode>
                <c:ptCount val="15"/>
                <c:pt idx="0">
                  <c:v>0.15221913589649194</c:v>
                </c:pt>
                <c:pt idx="1">
                  <c:v>0.10472464569429563</c:v>
                </c:pt>
                <c:pt idx="2">
                  <c:v>0.10901661605707202</c:v>
                </c:pt>
                <c:pt idx="3">
                  <c:v>0.11304529314570803</c:v>
                </c:pt>
                <c:pt idx="4">
                  <c:v>0.11679855969755737</c:v>
                </c:pt>
                <c:pt idx="5">
                  <c:v>0.1202708782939029</c:v>
                </c:pt>
                <c:pt idx="6">
                  <c:v>0.12346255956294022</c:v>
                </c:pt>
                <c:pt idx="7">
                  <c:v>0.12637888311348477</c:v>
                </c:pt>
                <c:pt idx="8">
                  <c:v>0.1290291550732709</c:v>
                </c:pt>
                <c:pt idx="9">
                  <c:v>0.13142577201616359</c:v>
                </c:pt>
                <c:pt idx="10">
                  <c:v>0.1335833437391675</c:v>
                </c:pt>
                <c:pt idx="11">
                  <c:v>0.1355179097756663</c:v>
                </c:pt>
                <c:pt idx="12">
                  <c:v>0.13724626877334345</c:v>
                </c:pt>
                <c:pt idx="13">
                  <c:v>0.13878542706461197</c:v>
                </c:pt>
                <c:pt idx="14">
                  <c:v>0.14015216328830687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55B-4A04-A2B2-A71F01EC293E}"/>
            </c:ext>
          </c:extLst>
        </c:ser>
        <c:ser>
          <c:idx val="1"/>
          <c:order val="2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7'!$A$45:$A$59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7'!$D$45:$D$59</c:f>
              <c:numCache>
                <c:formatCode>0.00%</c:formatCode>
                <c:ptCount val="15"/>
                <c:pt idx="0">
                  <c:v>7.5212344356955854E-2</c:v>
                </c:pt>
                <c:pt idx="1">
                  <c:v>8.0443827179298391E-2</c:v>
                </c:pt>
                <c:pt idx="2">
                  <c:v>8.5622592243142268E-2</c:v>
                </c:pt>
                <c:pt idx="3">
                  <c:v>9.0700011019631224E-2</c:v>
                </c:pt>
                <c:pt idx="4">
                  <c:v>9.5631256641381404E-2</c:v>
                </c:pt>
                <c:pt idx="5">
                  <c:v>0.10037678687144795</c:v>
                </c:pt>
                <c:pt idx="6">
                  <c:v>0.10490343515002802</c:v>
                </c:pt>
                <c:pt idx="7">
                  <c:v>0.10918506231827525</c:v>
                </c:pt>
                <c:pt idx="8">
                  <c:v>0.1132027701523327</c:v>
                </c:pt>
                <c:pt idx="9">
                  <c:v>0.11694471947583109</c:v>
                </c:pt>
                <c:pt idx="10">
                  <c:v>0.1204056253207577</c:v>
                </c:pt>
                <c:pt idx="11">
                  <c:v>0.12358601741153359</c:v>
                </c:pt>
                <c:pt idx="12">
                  <c:v>0.1264913569774411</c:v>
                </c:pt>
                <c:pt idx="13">
                  <c:v>0.12913109330404768</c:v>
                </c:pt>
                <c:pt idx="14">
                  <c:v>0.13151772914614723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55B-4A04-A2B2-A71F01EC293E}"/>
            </c:ext>
          </c:extLst>
        </c:ser>
        <c:ser>
          <c:idx val="3"/>
          <c:order val="3"/>
          <c:tx>
            <c:strRef>
              <c:f>'Appendix 7'!$A$95</c:f>
              <c:strCache>
                <c:ptCount val="1"/>
                <c:pt idx="0">
                  <c:v>NSGR trajectory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'Appendix 7'!$A$97:$A$98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'Appendix 7'!$B$97:$B$98</c:f>
              <c:numCache>
                <c:formatCode>0.00%</c:formatCode>
                <c:ptCount val="2"/>
                <c:pt idx="0">
                  <c:v>7.5212344356955854E-2</c:v>
                </c:pt>
                <c:pt idx="1">
                  <c:v>0.15221913589649194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55B-4A04-A2B2-A71F01EC293E}"/>
            </c:ext>
          </c:extLst>
        </c:ser>
        <c:ser>
          <c:idx val="2"/>
          <c:order val="9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7'!$A$39:$A$45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7'!$F$39:$F$45</c:f>
              <c:numCache>
                <c:formatCode>0.00%</c:formatCode>
                <c:ptCount val="7"/>
                <c:pt idx="1">
                  <c:v>7.4999999999999997E-2</c:v>
                </c:pt>
                <c:pt idx="2">
                  <c:v>8.0232558139534879E-2</c:v>
                </c:pt>
                <c:pt idx="3">
                  <c:v>8.5414424111948328E-2</c:v>
                </c:pt>
                <c:pt idx="4">
                  <c:v>9.049685129171417E-2</c:v>
                </c:pt>
                <c:pt idx="5">
                  <c:v>9.5434827585422891E-2</c:v>
                </c:pt>
                <c:pt idx="6">
                  <c:v>0.10018857257364125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55B-4A04-A2B2-A71F01EC2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32784"/>
        <c:axId val="1235431800"/>
      </c:scatterChart>
      <c:scatterChart>
        <c:scatterStyle val="smoothMarker"/>
        <c:varyColors val="0"/>
        <c:ser>
          <c:idx val="5"/>
          <c:order val="4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7'!$A$39:$A$45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7'!$H$39:$H$45</c:f>
              <c:numCache>
                <c:formatCode>0.00</c:formatCode>
                <c:ptCount val="7"/>
                <c:pt idx="0">
                  <c:v>2</c:v>
                </c:pt>
                <c:pt idx="1">
                  <c:v>1.8695652173913044</c:v>
                </c:pt>
                <c:pt idx="2">
                  <c:v>1.7561436672967865</c:v>
                </c:pt>
                <c:pt idx="3">
                  <c:v>1.6575162324319883</c:v>
                </c:pt>
                <c:pt idx="4">
                  <c:v>1.5717532455930334</c:v>
                </c:pt>
                <c:pt idx="5">
                  <c:v>1.4971767352982899</c:v>
                </c:pt>
                <c:pt idx="6">
                  <c:v>1.4323275959115565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55B-4A04-A2B2-A71F01EC293E}"/>
            </c:ext>
          </c:extLst>
        </c:ser>
        <c:ser>
          <c:idx val="7"/>
          <c:order val="5"/>
          <c:tx>
            <c:strRef>
              <c:f>'Appendix 7'!$A$100</c:f>
              <c:strCache>
                <c:ptCount val="1"/>
                <c:pt idx="0">
                  <c:v>DOL trajectory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'Appendix 7'!$A$102:$A$103</c:f>
              <c:numCache>
                <c:formatCode>General</c:formatCode>
                <c:ptCount val="2"/>
                <c:pt idx="0">
                  <c:v>6</c:v>
                </c:pt>
                <c:pt idx="1">
                  <c:v>7</c:v>
                </c:pt>
              </c:numCache>
            </c:numRef>
          </c:xVal>
          <c:yVal>
            <c:numRef>
              <c:f>'Appendix 7'!$B$102:$B$103</c:f>
              <c:numCache>
                <c:formatCode>#,##0.00</c:formatCode>
                <c:ptCount val="2"/>
                <c:pt idx="0">
                  <c:v>1.8646551918231129</c:v>
                </c:pt>
                <c:pt idx="1">
                  <c:v>1.3759370399230928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55B-4A04-A2B2-A71F01EC293E}"/>
            </c:ext>
          </c:extLst>
        </c:ser>
        <c:ser>
          <c:idx val="4"/>
          <c:order val="6"/>
          <c:tx>
            <c:strRef>
              <c:f>'Appendix 7'!$G$38</c:f>
              <c:strCache>
                <c:ptCount val="1"/>
                <c:pt idx="0">
                  <c:v>DOL right axis - general model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7'!$A$39:$A$45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'Appendix 7'!$G$39:$G$45</c:f>
              <c:numCache>
                <c:formatCode>0.00</c:formatCode>
                <c:ptCount val="7"/>
                <c:pt idx="0">
                  <c:v>3</c:v>
                </c:pt>
                <c:pt idx="1">
                  <c:v>2.7391304347826089</c:v>
                </c:pt>
                <c:pt idx="2">
                  <c:v>2.512287334593573</c:v>
                </c:pt>
                <c:pt idx="3">
                  <c:v>2.3150324648639766</c:v>
                </c:pt>
                <c:pt idx="4">
                  <c:v>2.1435064911860668</c:v>
                </c:pt>
                <c:pt idx="5">
                  <c:v>1.9943534705965797</c:v>
                </c:pt>
                <c:pt idx="6">
                  <c:v>1.8646551918231129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55B-4A04-A2B2-A71F01EC293E}"/>
            </c:ext>
          </c:extLst>
        </c:ser>
        <c:ser>
          <c:idx val="8"/>
          <c:order val="7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7'!$A$45:$A$59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</c:numCache>
            </c:numRef>
          </c:xVal>
          <c:yVal>
            <c:numRef>
              <c:f>'Appendix 7'!$G$45:$G$59</c:f>
              <c:numCache>
                <c:formatCode>0.00</c:formatCode>
                <c:ptCount val="15"/>
                <c:pt idx="0">
                  <c:v>1.8646551918231129</c:v>
                </c:pt>
                <c:pt idx="1">
                  <c:v>1.7518740798461854</c:v>
                </c:pt>
                <c:pt idx="2">
                  <c:v>1.653803547692335</c:v>
                </c:pt>
                <c:pt idx="3">
                  <c:v>1.5685248240802916</c:v>
                </c:pt>
                <c:pt idx="4">
                  <c:v>1.4943694122437317</c:v>
                </c:pt>
                <c:pt idx="5">
                  <c:v>1.4298864454293319</c:v>
                </c:pt>
                <c:pt idx="6">
                  <c:v>1.3738143003733323</c:v>
                </c:pt>
                <c:pt idx="7">
                  <c:v>1.325055913368115</c:v>
                </c:pt>
                <c:pt idx="8">
                  <c:v>1.2826573159722738</c:v>
                </c:pt>
                <c:pt idx="9">
                  <c:v>1.245788970410673</c:v>
                </c:pt>
                <c:pt idx="10">
                  <c:v>1.2137295394875418</c:v>
                </c:pt>
                <c:pt idx="11">
                  <c:v>1.1858517734674277</c:v>
                </c:pt>
                <c:pt idx="12">
                  <c:v>1.1616102377977633</c:v>
                </c:pt>
                <c:pt idx="13">
                  <c:v>1.1405306415632723</c:v>
                </c:pt>
                <c:pt idx="14">
                  <c:v>1.1222005578811065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55B-4A04-A2B2-A71F01EC293E}"/>
            </c:ext>
          </c:extLst>
        </c:ser>
        <c:ser>
          <c:idx val="9"/>
          <c:order val="8"/>
          <c:tx>
            <c:strRef>
              <c:f>'Appendix 7'!$H$38</c:f>
              <c:strCache>
                <c:ptCount val="1"/>
                <c:pt idx="0">
                  <c:v>DOL right axis - decrease in fixed costs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'Appendix 7'!$A$46:$A$59</c:f>
              <c:numCache>
                <c:formatCode>General</c:formatCode>
                <c:ptCount val="1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</c:numCache>
            </c:numRef>
          </c:xVal>
          <c:yVal>
            <c:numRef>
              <c:f>'Appendix 7'!$H$46:$H$59</c:f>
              <c:numCache>
                <c:formatCode>0.00</c:formatCode>
                <c:ptCount val="14"/>
                <c:pt idx="0">
                  <c:v>1.3759370399230928</c:v>
                </c:pt>
                <c:pt idx="1">
                  <c:v>1.3269017738461675</c:v>
                </c:pt>
                <c:pt idx="2">
                  <c:v>1.2842624120401458</c:v>
                </c:pt>
                <c:pt idx="3">
                  <c:v>1.2471847061218659</c:v>
                </c:pt>
                <c:pt idx="4">
                  <c:v>1.2149432227146659</c:v>
                </c:pt>
                <c:pt idx="5">
                  <c:v>1.1869071501866661</c:v>
                </c:pt>
                <c:pt idx="6">
                  <c:v>1.1625279566840574</c:v>
                </c:pt>
                <c:pt idx="7">
                  <c:v>1.141328657986137</c:v>
                </c:pt>
                <c:pt idx="8">
                  <c:v>1.1228944852053364</c:v>
                </c:pt>
                <c:pt idx="9">
                  <c:v>1.1068647697437708</c:v>
                </c:pt>
                <c:pt idx="10">
                  <c:v>1.0929258867337137</c:v>
                </c:pt>
                <c:pt idx="11">
                  <c:v>1.0808051188988816</c:v>
                </c:pt>
                <c:pt idx="12">
                  <c:v>1.0702653207816362</c:v>
                </c:pt>
                <c:pt idx="13">
                  <c:v>1.0611002789405533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055B-4A04-A2B2-A71F01EC2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257312"/>
        <c:axId val="733261904"/>
      </c:scatterChart>
      <c:valAx>
        <c:axId val="1235432784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1800"/>
        <c:crosses val="autoZero"/>
        <c:crossBetween val="midCat"/>
        <c:majorUnit val="2"/>
      </c:valAx>
      <c:valAx>
        <c:axId val="1235431800"/>
        <c:scaling>
          <c:orientation val="minMax"/>
          <c:max val="0.1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NSGR</a:t>
                </a:r>
              </a:p>
            </c:rich>
          </c:tx>
          <c:layout>
            <c:manualLayout>
              <c:xMode val="edge"/>
              <c:yMode val="edge"/>
              <c:x val="0"/>
              <c:y val="0.414578401889145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5432784"/>
        <c:crosses val="autoZero"/>
        <c:crossBetween val="midCat"/>
        <c:majorUnit val="2.0000000000000004E-2"/>
      </c:valAx>
      <c:valAx>
        <c:axId val="733261904"/>
        <c:scaling>
          <c:orientation val="minMax"/>
          <c:max val="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chemeClr val="tx1"/>
                    </a:solidFill>
                  </a:rPr>
                  <a:t>DOL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33257312"/>
        <c:crosses val="max"/>
        <c:crossBetween val="midCat"/>
      </c:valAx>
      <c:valAx>
        <c:axId val="733257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3261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59579567192005456"/>
          <c:y val="0.31965999699964048"/>
          <c:w val="0.32552774508733406"/>
          <c:h val="0.356810674486471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3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2.wmf"/><Relationship Id="rId17" Type="http://schemas.openxmlformats.org/officeDocument/2006/relationships/image" Target="../media/image17.wmf"/><Relationship Id="rId2" Type="http://schemas.openxmlformats.org/officeDocument/2006/relationships/image" Target="../media/image2.wmf"/><Relationship Id="rId16" Type="http://schemas.openxmlformats.org/officeDocument/2006/relationships/image" Target="../media/image16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5" Type="http://schemas.openxmlformats.org/officeDocument/2006/relationships/image" Target="../media/image15.wmf"/><Relationship Id="rId10" Type="http://schemas.openxmlformats.org/officeDocument/2006/relationships/image" Target="../media/image10.wmf"/><Relationship Id="rId4" Type="http://schemas.openxmlformats.org/officeDocument/2006/relationships/image" Target="../media/image4.emf"/><Relationship Id="rId9" Type="http://schemas.openxmlformats.org/officeDocument/2006/relationships/image" Target="../media/image9.wmf"/><Relationship Id="rId14" Type="http://schemas.openxmlformats.org/officeDocument/2006/relationships/image" Target="../media/image14.w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21.wmf"/><Relationship Id="rId13" Type="http://schemas.openxmlformats.org/officeDocument/2006/relationships/image" Target="../media/image24.wmf"/><Relationship Id="rId3" Type="http://schemas.openxmlformats.org/officeDocument/2006/relationships/image" Target="../media/image19.emf"/><Relationship Id="rId7" Type="http://schemas.openxmlformats.org/officeDocument/2006/relationships/image" Target="../media/image20.wmf"/><Relationship Id="rId12" Type="http://schemas.openxmlformats.org/officeDocument/2006/relationships/image" Target="../media/image23.wmf"/><Relationship Id="rId2" Type="http://schemas.openxmlformats.org/officeDocument/2006/relationships/image" Target="../media/image18.emf"/><Relationship Id="rId16" Type="http://schemas.openxmlformats.org/officeDocument/2006/relationships/image" Target="../media/image26.wmf"/><Relationship Id="rId1" Type="http://schemas.openxmlformats.org/officeDocument/2006/relationships/image" Target="../media/image2.wmf"/><Relationship Id="rId6" Type="http://schemas.openxmlformats.org/officeDocument/2006/relationships/image" Target="../media/image5.wmf"/><Relationship Id="rId11" Type="http://schemas.openxmlformats.org/officeDocument/2006/relationships/image" Target="../media/image7.wmf"/><Relationship Id="rId5" Type="http://schemas.openxmlformats.org/officeDocument/2006/relationships/image" Target="../media/image4.emf"/><Relationship Id="rId15" Type="http://schemas.openxmlformats.org/officeDocument/2006/relationships/image" Target="../media/image25.wmf"/><Relationship Id="rId10" Type="http://schemas.openxmlformats.org/officeDocument/2006/relationships/image" Target="../media/image6.wmf"/><Relationship Id="rId4" Type="http://schemas.openxmlformats.org/officeDocument/2006/relationships/image" Target="../media/image3.wmf"/><Relationship Id="rId9" Type="http://schemas.openxmlformats.org/officeDocument/2006/relationships/image" Target="../media/image22.wmf"/><Relationship Id="rId14" Type="http://schemas.openxmlformats.org/officeDocument/2006/relationships/image" Target="../media/image17.w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wmf"/><Relationship Id="rId13" Type="http://schemas.openxmlformats.org/officeDocument/2006/relationships/image" Target="../media/image15.wmf"/><Relationship Id="rId3" Type="http://schemas.openxmlformats.org/officeDocument/2006/relationships/image" Target="../media/image4.emf"/><Relationship Id="rId7" Type="http://schemas.openxmlformats.org/officeDocument/2006/relationships/image" Target="../media/image9.wmf"/><Relationship Id="rId12" Type="http://schemas.openxmlformats.org/officeDocument/2006/relationships/image" Target="../media/image14.wmf"/><Relationship Id="rId2" Type="http://schemas.openxmlformats.org/officeDocument/2006/relationships/image" Target="../media/image3.wmf"/><Relationship Id="rId16" Type="http://schemas.openxmlformats.org/officeDocument/2006/relationships/image" Target="../media/image28.wmf"/><Relationship Id="rId1" Type="http://schemas.openxmlformats.org/officeDocument/2006/relationships/image" Target="../media/image7.wmf"/><Relationship Id="rId6" Type="http://schemas.openxmlformats.org/officeDocument/2006/relationships/image" Target="../media/image8.wmf"/><Relationship Id="rId11" Type="http://schemas.openxmlformats.org/officeDocument/2006/relationships/image" Target="../media/image13.wmf"/><Relationship Id="rId5" Type="http://schemas.openxmlformats.org/officeDocument/2006/relationships/image" Target="../media/image6.wmf"/><Relationship Id="rId15" Type="http://schemas.openxmlformats.org/officeDocument/2006/relationships/image" Target="../media/image27.wmf"/><Relationship Id="rId10" Type="http://schemas.openxmlformats.org/officeDocument/2006/relationships/image" Target="../media/image12.wmf"/><Relationship Id="rId4" Type="http://schemas.openxmlformats.org/officeDocument/2006/relationships/image" Target="../media/image5.wmf"/><Relationship Id="rId9" Type="http://schemas.openxmlformats.org/officeDocument/2006/relationships/image" Target="../media/image11.wmf"/><Relationship Id="rId14" Type="http://schemas.openxmlformats.org/officeDocument/2006/relationships/image" Target="../media/image16.wmf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wmf"/><Relationship Id="rId13" Type="http://schemas.openxmlformats.org/officeDocument/2006/relationships/image" Target="../media/image16.wmf"/><Relationship Id="rId3" Type="http://schemas.openxmlformats.org/officeDocument/2006/relationships/image" Target="../media/image5.wmf"/><Relationship Id="rId7" Type="http://schemas.openxmlformats.org/officeDocument/2006/relationships/image" Target="../media/image10.wmf"/><Relationship Id="rId12" Type="http://schemas.openxmlformats.org/officeDocument/2006/relationships/image" Target="../media/image15.wmf"/><Relationship Id="rId2" Type="http://schemas.openxmlformats.org/officeDocument/2006/relationships/image" Target="../media/image4.emf"/><Relationship Id="rId1" Type="http://schemas.openxmlformats.org/officeDocument/2006/relationships/image" Target="../media/image3.wmf"/><Relationship Id="rId6" Type="http://schemas.openxmlformats.org/officeDocument/2006/relationships/image" Target="../media/image9.wmf"/><Relationship Id="rId11" Type="http://schemas.openxmlformats.org/officeDocument/2006/relationships/image" Target="../media/image14.wmf"/><Relationship Id="rId5" Type="http://schemas.openxmlformats.org/officeDocument/2006/relationships/image" Target="../media/image8.wmf"/><Relationship Id="rId15" Type="http://schemas.openxmlformats.org/officeDocument/2006/relationships/image" Target="../media/image28.wmf"/><Relationship Id="rId10" Type="http://schemas.openxmlformats.org/officeDocument/2006/relationships/image" Target="../media/image13.wmf"/><Relationship Id="rId4" Type="http://schemas.openxmlformats.org/officeDocument/2006/relationships/image" Target="../media/image6.wmf"/><Relationship Id="rId9" Type="http://schemas.openxmlformats.org/officeDocument/2006/relationships/image" Target="../media/image12.wmf"/><Relationship Id="rId14" Type="http://schemas.openxmlformats.org/officeDocument/2006/relationships/image" Target="../media/image27.wmf"/></Relationships>
</file>

<file path=xl/drawings/_rels/vmlDrawing5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wmf"/><Relationship Id="rId13" Type="http://schemas.openxmlformats.org/officeDocument/2006/relationships/image" Target="../media/image16.wmf"/><Relationship Id="rId3" Type="http://schemas.openxmlformats.org/officeDocument/2006/relationships/image" Target="../media/image5.wmf"/><Relationship Id="rId7" Type="http://schemas.openxmlformats.org/officeDocument/2006/relationships/image" Target="../media/image10.wmf"/><Relationship Id="rId12" Type="http://schemas.openxmlformats.org/officeDocument/2006/relationships/image" Target="../media/image15.wmf"/><Relationship Id="rId2" Type="http://schemas.openxmlformats.org/officeDocument/2006/relationships/image" Target="../media/image4.emf"/><Relationship Id="rId1" Type="http://schemas.openxmlformats.org/officeDocument/2006/relationships/image" Target="../media/image3.wmf"/><Relationship Id="rId6" Type="http://schemas.openxmlformats.org/officeDocument/2006/relationships/image" Target="../media/image9.wmf"/><Relationship Id="rId11" Type="http://schemas.openxmlformats.org/officeDocument/2006/relationships/image" Target="../media/image14.wmf"/><Relationship Id="rId5" Type="http://schemas.openxmlformats.org/officeDocument/2006/relationships/image" Target="../media/image8.wmf"/><Relationship Id="rId15" Type="http://schemas.openxmlformats.org/officeDocument/2006/relationships/image" Target="../media/image28.wmf"/><Relationship Id="rId10" Type="http://schemas.openxmlformats.org/officeDocument/2006/relationships/image" Target="../media/image13.wmf"/><Relationship Id="rId4" Type="http://schemas.openxmlformats.org/officeDocument/2006/relationships/image" Target="../media/image6.wmf"/><Relationship Id="rId9" Type="http://schemas.openxmlformats.org/officeDocument/2006/relationships/image" Target="../media/image12.wmf"/><Relationship Id="rId14" Type="http://schemas.openxmlformats.org/officeDocument/2006/relationships/image" Target="../media/image27.wmf"/></Relationships>
</file>

<file path=xl/drawings/_rels/vmlDrawing6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wmf"/><Relationship Id="rId13" Type="http://schemas.openxmlformats.org/officeDocument/2006/relationships/image" Target="../media/image15.wmf"/><Relationship Id="rId3" Type="http://schemas.openxmlformats.org/officeDocument/2006/relationships/image" Target="../media/image5.wmf"/><Relationship Id="rId7" Type="http://schemas.openxmlformats.org/officeDocument/2006/relationships/image" Target="../media/image9.wmf"/><Relationship Id="rId12" Type="http://schemas.openxmlformats.org/officeDocument/2006/relationships/image" Target="../media/image14.wmf"/><Relationship Id="rId2" Type="http://schemas.openxmlformats.org/officeDocument/2006/relationships/image" Target="../media/image4.emf"/><Relationship Id="rId1" Type="http://schemas.openxmlformats.org/officeDocument/2006/relationships/image" Target="../media/image3.wmf"/><Relationship Id="rId6" Type="http://schemas.openxmlformats.org/officeDocument/2006/relationships/image" Target="../media/image8.wmf"/><Relationship Id="rId11" Type="http://schemas.openxmlformats.org/officeDocument/2006/relationships/image" Target="../media/image13.wmf"/><Relationship Id="rId5" Type="http://schemas.openxmlformats.org/officeDocument/2006/relationships/image" Target="../media/image7.wmf"/><Relationship Id="rId15" Type="http://schemas.openxmlformats.org/officeDocument/2006/relationships/image" Target="../media/image17.wmf"/><Relationship Id="rId10" Type="http://schemas.openxmlformats.org/officeDocument/2006/relationships/image" Target="../media/image12.wmf"/><Relationship Id="rId4" Type="http://schemas.openxmlformats.org/officeDocument/2006/relationships/image" Target="../media/image6.wmf"/><Relationship Id="rId9" Type="http://schemas.openxmlformats.org/officeDocument/2006/relationships/image" Target="../media/image11.wmf"/><Relationship Id="rId14" Type="http://schemas.openxmlformats.org/officeDocument/2006/relationships/image" Target="../media/image16.wmf"/></Relationships>
</file>

<file path=xl/drawings/_rels/vmlDrawing7.vml.rels><?xml version="1.0" encoding="UTF-8" standalone="yes"?>
<Relationships xmlns="http://schemas.openxmlformats.org/package/2006/relationships"><Relationship Id="rId8" Type="http://schemas.openxmlformats.org/officeDocument/2006/relationships/image" Target="../media/image22.wmf"/><Relationship Id="rId13" Type="http://schemas.openxmlformats.org/officeDocument/2006/relationships/image" Target="../media/image17.wmf"/><Relationship Id="rId3" Type="http://schemas.openxmlformats.org/officeDocument/2006/relationships/image" Target="../media/image3.wmf"/><Relationship Id="rId7" Type="http://schemas.openxmlformats.org/officeDocument/2006/relationships/image" Target="../media/image21.wmf"/><Relationship Id="rId12" Type="http://schemas.openxmlformats.org/officeDocument/2006/relationships/image" Target="../media/image24.wmf"/><Relationship Id="rId2" Type="http://schemas.openxmlformats.org/officeDocument/2006/relationships/image" Target="../media/image19.emf"/><Relationship Id="rId16" Type="http://schemas.openxmlformats.org/officeDocument/2006/relationships/image" Target="../media/image29.wmf"/><Relationship Id="rId1" Type="http://schemas.openxmlformats.org/officeDocument/2006/relationships/image" Target="../media/image18.emf"/><Relationship Id="rId6" Type="http://schemas.openxmlformats.org/officeDocument/2006/relationships/image" Target="../media/image20.wmf"/><Relationship Id="rId11" Type="http://schemas.openxmlformats.org/officeDocument/2006/relationships/image" Target="../media/image23.wmf"/><Relationship Id="rId5" Type="http://schemas.openxmlformats.org/officeDocument/2006/relationships/image" Target="../media/image5.wmf"/><Relationship Id="rId15" Type="http://schemas.openxmlformats.org/officeDocument/2006/relationships/image" Target="../media/image26.wmf"/><Relationship Id="rId10" Type="http://schemas.openxmlformats.org/officeDocument/2006/relationships/image" Target="../media/image7.wmf"/><Relationship Id="rId4" Type="http://schemas.openxmlformats.org/officeDocument/2006/relationships/image" Target="../media/image4.emf"/><Relationship Id="rId9" Type="http://schemas.openxmlformats.org/officeDocument/2006/relationships/image" Target="../media/image6.wmf"/><Relationship Id="rId14" Type="http://schemas.openxmlformats.org/officeDocument/2006/relationships/image" Target="../media/image25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428625</xdr:colOff>
      <xdr:row>17</xdr:row>
      <xdr:rowOff>28575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259800" y="301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1028700</xdr:colOff>
          <xdr:row>30</xdr:row>
          <xdr:rowOff>19050</xdr:rowOff>
        </xdr:from>
        <xdr:to>
          <xdr:col>2</xdr:col>
          <xdr:colOff>504825</xdr:colOff>
          <xdr:row>30</xdr:row>
          <xdr:rowOff>419100</xdr:rowOff>
        </xdr:to>
        <xdr:sp macro="" textlink="">
          <xdr:nvSpPr>
            <xdr:cNvPr id="34819" name="Object 11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0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790575</xdr:colOff>
          <xdr:row>33</xdr:row>
          <xdr:rowOff>66675</xdr:rowOff>
        </xdr:from>
        <xdr:to>
          <xdr:col>3</xdr:col>
          <xdr:colOff>276225</xdr:colOff>
          <xdr:row>33</xdr:row>
          <xdr:rowOff>485775</xdr:rowOff>
        </xdr:to>
        <xdr:sp macro="" textlink="">
          <xdr:nvSpPr>
            <xdr:cNvPr id="34820" name="Object 4" hidden="1">
              <a:extLst>
                <a:ext uri="{63B3BB69-23CF-44E3-9099-C40C66FF867C}">
                  <a14:compatExt spid="_x0000_s34820"/>
                </a:ext>
                <a:ext uri="{FF2B5EF4-FFF2-40B4-BE49-F238E27FC236}">
                  <a16:creationId xmlns:a16="http://schemas.microsoft.com/office/drawing/2014/main" id="{00000000-0008-0000-0000-00000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32</xdr:row>
          <xdr:rowOff>38100</xdr:rowOff>
        </xdr:from>
        <xdr:to>
          <xdr:col>3</xdr:col>
          <xdr:colOff>247650</xdr:colOff>
          <xdr:row>32</xdr:row>
          <xdr:rowOff>485775</xdr:rowOff>
        </xdr:to>
        <xdr:sp macro="" textlink="">
          <xdr:nvSpPr>
            <xdr:cNvPr id="34823" name="Object 7" hidden="1">
              <a:extLst>
                <a:ext uri="{63B3BB69-23CF-44E3-9099-C40C66FF867C}">
                  <a14:compatExt spid="_x0000_s34823"/>
                </a:ext>
                <a:ext uri="{FF2B5EF4-FFF2-40B4-BE49-F238E27FC236}">
                  <a16:creationId xmlns:a16="http://schemas.microsoft.com/office/drawing/2014/main" id="{00000000-0008-0000-0000-00000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219075</xdr:colOff>
          <xdr:row>27</xdr:row>
          <xdr:rowOff>19050</xdr:rowOff>
        </xdr:from>
        <xdr:to>
          <xdr:col>9</xdr:col>
          <xdr:colOff>762000</xdr:colOff>
          <xdr:row>28</xdr:row>
          <xdr:rowOff>123825</xdr:rowOff>
        </xdr:to>
        <xdr:sp macro="" textlink="">
          <xdr:nvSpPr>
            <xdr:cNvPr id="34828" name="Object 12" hidden="1">
              <a:extLst>
                <a:ext uri="{63B3BB69-23CF-44E3-9099-C40C66FF867C}">
                  <a14:compatExt spid="_x0000_s34828"/>
                </a:ext>
                <a:ext uri="{FF2B5EF4-FFF2-40B4-BE49-F238E27FC236}">
                  <a16:creationId xmlns:a16="http://schemas.microsoft.com/office/drawing/2014/main" id="{00000000-0008-0000-0000-00000C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666750</xdr:colOff>
          <xdr:row>28</xdr:row>
          <xdr:rowOff>66675</xdr:rowOff>
        </xdr:from>
        <xdr:to>
          <xdr:col>9</xdr:col>
          <xdr:colOff>257175</xdr:colOff>
          <xdr:row>28</xdr:row>
          <xdr:rowOff>495300</xdr:rowOff>
        </xdr:to>
        <xdr:sp macro="" textlink="">
          <xdr:nvSpPr>
            <xdr:cNvPr id="34830" name="Object 14" hidden="1">
              <a:extLst>
                <a:ext uri="{63B3BB69-23CF-44E3-9099-C40C66FF867C}">
                  <a14:compatExt spid="_x0000_s34830"/>
                </a:ext>
                <a:ext uri="{FF2B5EF4-FFF2-40B4-BE49-F238E27FC236}">
                  <a16:creationId xmlns:a16="http://schemas.microsoft.com/office/drawing/2014/main" id="{00000000-0008-0000-0000-00000E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206</xdr:row>
          <xdr:rowOff>0</xdr:rowOff>
        </xdr:from>
        <xdr:to>
          <xdr:col>0</xdr:col>
          <xdr:colOff>1524000</xdr:colOff>
          <xdr:row>207</xdr:row>
          <xdr:rowOff>47625</xdr:rowOff>
        </xdr:to>
        <xdr:sp macro="" textlink="">
          <xdr:nvSpPr>
            <xdr:cNvPr id="34833" name="Object 17" hidden="1">
              <a:extLst>
                <a:ext uri="{63B3BB69-23CF-44E3-9099-C40C66FF867C}">
                  <a14:compatExt spid="_x0000_s34833"/>
                </a:ext>
                <a:ext uri="{FF2B5EF4-FFF2-40B4-BE49-F238E27FC236}">
                  <a16:creationId xmlns:a16="http://schemas.microsoft.com/office/drawing/2014/main" id="{00000000-0008-0000-0000-00001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83</xdr:row>
      <xdr:rowOff>0</xdr:rowOff>
    </xdr:from>
    <xdr:to>
      <xdr:col>4</xdr:col>
      <xdr:colOff>419100</xdr:colOff>
      <xdr:row>103</xdr:row>
      <xdr:rowOff>171450</xdr:rowOff>
    </xdr:to>
    <xdr:graphicFrame macro="">
      <xdr:nvGraphicFramePr>
        <xdr:cNvPr id="34" name="Wykres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571500</xdr:colOff>
          <xdr:row>39</xdr:row>
          <xdr:rowOff>514350</xdr:rowOff>
        </xdr:from>
        <xdr:to>
          <xdr:col>4</xdr:col>
          <xdr:colOff>885825</xdr:colOff>
          <xdr:row>39</xdr:row>
          <xdr:rowOff>619125</xdr:rowOff>
        </xdr:to>
        <xdr:sp macro="" textlink="">
          <xdr:nvSpPr>
            <xdr:cNvPr id="34853" name="Obiekt 37" hidden="1">
              <a:extLst>
                <a:ext uri="{63B3BB69-23CF-44E3-9099-C40C66FF867C}">
                  <a14:compatExt spid="_x0000_s34853"/>
                </a:ext>
                <a:ext uri="{FF2B5EF4-FFF2-40B4-BE49-F238E27FC236}">
                  <a16:creationId xmlns:a16="http://schemas.microsoft.com/office/drawing/2014/main" id="{00000000-0008-0000-0000-000025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752475</xdr:colOff>
          <xdr:row>27</xdr:row>
          <xdr:rowOff>114300</xdr:rowOff>
        </xdr:from>
        <xdr:to>
          <xdr:col>3</xdr:col>
          <xdr:colOff>561975</xdr:colOff>
          <xdr:row>27</xdr:row>
          <xdr:rowOff>371475</xdr:rowOff>
        </xdr:to>
        <xdr:sp macro="" textlink="">
          <xdr:nvSpPr>
            <xdr:cNvPr id="34854" name="Obiekt 38" hidden="1">
              <a:extLst>
                <a:ext uri="{63B3BB69-23CF-44E3-9099-C40C66FF867C}">
                  <a14:compatExt spid="_x0000_s34854"/>
                </a:ext>
                <a:ext uri="{FF2B5EF4-FFF2-40B4-BE49-F238E27FC236}">
                  <a16:creationId xmlns:a16="http://schemas.microsoft.com/office/drawing/2014/main" id="{00000000-0008-0000-0000-00002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27</xdr:row>
          <xdr:rowOff>95250</xdr:rowOff>
        </xdr:from>
        <xdr:to>
          <xdr:col>5</xdr:col>
          <xdr:colOff>800100</xdr:colOff>
          <xdr:row>27</xdr:row>
          <xdr:rowOff>333375</xdr:rowOff>
        </xdr:to>
        <xdr:sp macro="" textlink="">
          <xdr:nvSpPr>
            <xdr:cNvPr id="34855" name="Obiekt 39" hidden="1">
              <a:extLst>
                <a:ext uri="{63B3BB69-23CF-44E3-9099-C40C66FF867C}">
                  <a14:compatExt spid="_x0000_s34855"/>
                </a:ext>
                <a:ext uri="{FF2B5EF4-FFF2-40B4-BE49-F238E27FC236}">
                  <a16:creationId xmlns:a16="http://schemas.microsoft.com/office/drawing/2014/main" id="{00000000-0008-0000-0000-00002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0</xdr:colOff>
      <xdr:row>83</xdr:row>
      <xdr:rowOff>0</xdr:rowOff>
    </xdr:from>
    <xdr:to>
      <xdr:col>10</xdr:col>
      <xdr:colOff>9525</xdr:colOff>
      <xdr:row>103</xdr:row>
      <xdr:rowOff>171450</xdr:rowOff>
    </xdr:to>
    <xdr:graphicFrame macro="">
      <xdr:nvGraphicFramePr>
        <xdr:cNvPr id="45" name="Wykres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1028700</xdr:colOff>
          <xdr:row>30</xdr:row>
          <xdr:rowOff>19050</xdr:rowOff>
        </xdr:from>
        <xdr:to>
          <xdr:col>5</xdr:col>
          <xdr:colOff>314325</xdr:colOff>
          <xdr:row>30</xdr:row>
          <xdr:rowOff>419100</xdr:rowOff>
        </xdr:to>
        <xdr:sp macro="" textlink="">
          <xdr:nvSpPr>
            <xdr:cNvPr id="34856" name="Object 11" hidden="1">
              <a:extLst>
                <a:ext uri="{63B3BB69-23CF-44E3-9099-C40C66FF867C}">
                  <a14:compatExt spid="_x0000_s34856"/>
                </a:ext>
                <a:ext uri="{FF2B5EF4-FFF2-40B4-BE49-F238E27FC236}">
                  <a16:creationId xmlns:a16="http://schemas.microsoft.com/office/drawing/2014/main" id="{00000000-0008-0000-0000-000028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257175</xdr:colOff>
          <xdr:row>30</xdr:row>
          <xdr:rowOff>38100</xdr:rowOff>
        </xdr:from>
        <xdr:to>
          <xdr:col>8</xdr:col>
          <xdr:colOff>971550</xdr:colOff>
          <xdr:row>30</xdr:row>
          <xdr:rowOff>438150</xdr:rowOff>
        </xdr:to>
        <xdr:sp macro="" textlink="">
          <xdr:nvSpPr>
            <xdr:cNvPr id="34857" name="Object 11" hidden="1">
              <a:extLst>
                <a:ext uri="{63B3BB69-23CF-44E3-9099-C40C66FF867C}">
                  <a14:compatExt spid="_x0000_s34857"/>
                </a:ext>
                <a:ext uri="{FF2B5EF4-FFF2-40B4-BE49-F238E27FC236}">
                  <a16:creationId xmlns:a16="http://schemas.microsoft.com/office/drawing/2014/main" id="{00000000-0008-0000-0000-000029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771525</xdr:colOff>
          <xdr:row>29</xdr:row>
          <xdr:rowOff>152400</xdr:rowOff>
        </xdr:from>
        <xdr:to>
          <xdr:col>3</xdr:col>
          <xdr:colOff>66675</xdr:colOff>
          <xdr:row>29</xdr:row>
          <xdr:rowOff>809625</xdr:rowOff>
        </xdr:to>
        <xdr:sp macro="" textlink="">
          <xdr:nvSpPr>
            <xdr:cNvPr id="34859" name="Obiekt 43" hidden="1">
              <a:extLst>
                <a:ext uri="{63B3BB69-23CF-44E3-9099-C40C66FF867C}">
                  <a14:compatExt spid="_x0000_s34859"/>
                </a:ext>
                <a:ext uri="{FF2B5EF4-FFF2-40B4-BE49-F238E27FC236}">
                  <a16:creationId xmlns:a16="http://schemas.microsoft.com/office/drawing/2014/main" id="{104BADA9-6865-420D-94B4-F049BDF2C2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923925</xdr:colOff>
          <xdr:row>29</xdr:row>
          <xdr:rowOff>152400</xdr:rowOff>
        </xdr:from>
        <xdr:to>
          <xdr:col>5</xdr:col>
          <xdr:colOff>1028700</xdr:colOff>
          <xdr:row>29</xdr:row>
          <xdr:rowOff>809625</xdr:rowOff>
        </xdr:to>
        <xdr:sp macro="" textlink="">
          <xdr:nvSpPr>
            <xdr:cNvPr id="34861" name="Obiekt 45" hidden="1">
              <a:extLst>
                <a:ext uri="{63B3BB69-23CF-44E3-9099-C40C66FF867C}">
                  <a14:compatExt spid="_x0000_s34861"/>
                </a:ext>
                <a:ext uri="{FF2B5EF4-FFF2-40B4-BE49-F238E27FC236}">
                  <a16:creationId xmlns:a16="http://schemas.microsoft.com/office/drawing/2014/main" id="{BD423C47-07C6-40B6-9F64-F59A745ED4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981075</xdr:colOff>
          <xdr:row>31</xdr:row>
          <xdr:rowOff>123825</xdr:rowOff>
        </xdr:from>
        <xdr:to>
          <xdr:col>3</xdr:col>
          <xdr:colOff>371475</xdr:colOff>
          <xdr:row>31</xdr:row>
          <xdr:rowOff>762000</xdr:rowOff>
        </xdr:to>
        <xdr:sp macro="" textlink="">
          <xdr:nvSpPr>
            <xdr:cNvPr id="34862" name="Obiekt 46" hidden="1">
              <a:extLst>
                <a:ext uri="{63B3BB69-23CF-44E3-9099-C40C66FF867C}">
                  <a14:compatExt spid="_x0000_s34862"/>
                </a:ext>
                <a:ext uri="{FF2B5EF4-FFF2-40B4-BE49-F238E27FC236}">
                  <a16:creationId xmlns:a16="http://schemas.microsoft.com/office/drawing/2014/main" id="{9F077B6E-F270-4E2C-ACAE-91EBC215AF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742950</xdr:colOff>
          <xdr:row>31</xdr:row>
          <xdr:rowOff>66675</xdr:rowOff>
        </xdr:from>
        <xdr:to>
          <xdr:col>5</xdr:col>
          <xdr:colOff>933450</xdr:colOff>
          <xdr:row>31</xdr:row>
          <xdr:rowOff>704850</xdr:rowOff>
        </xdr:to>
        <xdr:sp macro="" textlink="">
          <xdr:nvSpPr>
            <xdr:cNvPr id="34863" name="Obiekt 47" hidden="1">
              <a:extLst>
                <a:ext uri="{63B3BB69-23CF-44E3-9099-C40C66FF867C}">
                  <a14:compatExt spid="_x0000_s34863"/>
                </a:ext>
                <a:ext uri="{FF2B5EF4-FFF2-40B4-BE49-F238E27FC236}">
                  <a16:creationId xmlns:a16="http://schemas.microsoft.com/office/drawing/2014/main" id="{43A563A6-EB64-4A42-84BC-B864C1A2E8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1162050</xdr:colOff>
          <xdr:row>31</xdr:row>
          <xdr:rowOff>38100</xdr:rowOff>
        </xdr:from>
        <xdr:to>
          <xdr:col>8</xdr:col>
          <xdr:colOff>1162050</xdr:colOff>
          <xdr:row>31</xdr:row>
          <xdr:rowOff>847725</xdr:rowOff>
        </xdr:to>
        <xdr:sp macro="" textlink="">
          <xdr:nvSpPr>
            <xdr:cNvPr id="34864" name="Obiekt 48" hidden="1">
              <a:extLst>
                <a:ext uri="{63B3BB69-23CF-44E3-9099-C40C66FF867C}">
                  <a14:compatExt spid="_x0000_s34864"/>
                </a:ext>
                <a:ext uri="{FF2B5EF4-FFF2-40B4-BE49-F238E27FC236}">
                  <a16:creationId xmlns:a16="http://schemas.microsoft.com/office/drawing/2014/main" id="{484CCF7B-A985-4192-A0B5-9DF599F514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1076325</xdr:colOff>
          <xdr:row>28</xdr:row>
          <xdr:rowOff>142875</xdr:rowOff>
        </xdr:from>
        <xdr:to>
          <xdr:col>5</xdr:col>
          <xdr:colOff>904875</xdr:colOff>
          <xdr:row>28</xdr:row>
          <xdr:rowOff>400050</xdr:rowOff>
        </xdr:to>
        <xdr:sp macro="" textlink="">
          <xdr:nvSpPr>
            <xdr:cNvPr id="34865" name="Obiekt 49" hidden="1">
              <a:extLst>
                <a:ext uri="{63B3BB69-23CF-44E3-9099-C40C66FF867C}">
                  <a14:compatExt spid="_x0000_s34865"/>
                </a:ext>
                <a:ext uri="{FF2B5EF4-FFF2-40B4-BE49-F238E27FC236}">
                  <a16:creationId xmlns:a16="http://schemas.microsoft.com/office/drawing/2014/main" id="{234F4E9B-FC00-4A0C-8682-B98FB4192A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1228725</xdr:colOff>
          <xdr:row>28</xdr:row>
          <xdr:rowOff>133350</xdr:rowOff>
        </xdr:from>
        <xdr:to>
          <xdr:col>3</xdr:col>
          <xdr:colOff>247650</xdr:colOff>
          <xdr:row>28</xdr:row>
          <xdr:rowOff>390525</xdr:rowOff>
        </xdr:to>
        <xdr:sp macro="" textlink="">
          <xdr:nvSpPr>
            <xdr:cNvPr id="34866" name="Obiekt 50" hidden="1">
              <a:extLst>
                <a:ext uri="{63B3BB69-23CF-44E3-9099-C40C66FF867C}">
                  <a14:compatExt spid="_x0000_s34866"/>
                </a:ext>
                <a:ext uri="{FF2B5EF4-FFF2-40B4-BE49-F238E27FC236}">
                  <a16:creationId xmlns:a16="http://schemas.microsoft.com/office/drawing/2014/main" id="{6D8224C0-9541-4DFB-9071-D4A00FA335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714375</xdr:colOff>
          <xdr:row>29</xdr:row>
          <xdr:rowOff>123825</xdr:rowOff>
        </xdr:from>
        <xdr:to>
          <xdr:col>8</xdr:col>
          <xdr:colOff>1247775</xdr:colOff>
          <xdr:row>29</xdr:row>
          <xdr:rowOff>1085850</xdr:rowOff>
        </xdr:to>
        <xdr:sp macro="" textlink="">
          <xdr:nvSpPr>
            <xdr:cNvPr id="34867" name="Obiekt 51" hidden="1">
              <a:extLst>
                <a:ext uri="{63B3BB69-23CF-44E3-9099-C40C66FF867C}">
                  <a14:compatExt spid="_x0000_s34867"/>
                </a:ext>
                <a:ext uri="{FF2B5EF4-FFF2-40B4-BE49-F238E27FC236}">
                  <a16:creationId xmlns:a16="http://schemas.microsoft.com/office/drawing/2014/main" id="{8CD7EC7D-CF57-4F07-82AB-9A0A2353AC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89</xdr:row>
      <xdr:rowOff>28575</xdr:rowOff>
    </xdr:from>
    <xdr:to>
      <xdr:col>3</xdr:col>
      <xdr:colOff>1466850</xdr:colOff>
      <xdr:row>109</xdr:row>
      <xdr:rowOff>47625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20</xdr:col>
      <xdr:colOff>428625</xdr:colOff>
      <xdr:row>17</xdr:row>
      <xdr:rowOff>28575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9002375" y="285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27</xdr:row>
          <xdr:rowOff>85725</xdr:rowOff>
        </xdr:from>
        <xdr:to>
          <xdr:col>3</xdr:col>
          <xdr:colOff>638175</xdr:colOff>
          <xdr:row>27</xdr:row>
          <xdr:rowOff>419100</xdr:rowOff>
        </xdr:to>
        <xdr:sp macro="" textlink="">
          <xdr:nvSpPr>
            <xdr:cNvPr id="33793" name="Object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3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209550</xdr:colOff>
          <xdr:row>28</xdr:row>
          <xdr:rowOff>47625</xdr:rowOff>
        </xdr:from>
        <xdr:to>
          <xdr:col>3</xdr:col>
          <xdr:colOff>76200</xdr:colOff>
          <xdr:row>28</xdr:row>
          <xdr:rowOff>314325</xdr:rowOff>
        </xdr:to>
        <xdr:sp macro="" textlink="">
          <xdr:nvSpPr>
            <xdr:cNvPr id="33794" name="Object 5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3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1028700</xdr:colOff>
          <xdr:row>30</xdr:row>
          <xdr:rowOff>19050</xdr:rowOff>
        </xdr:from>
        <xdr:to>
          <xdr:col>2</xdr:col>
          <xdr:colOff>504825</xdr:colOff>
          <xdr:row>30</xdr:row>
          <xdr:rowOff>419100</xdr:rowOff>
        </xdr:to>
        <xdr:sp macro="" textlink="">
          <xdr:nvSpPr>
            <xdr:cNvPr id="33795" name="Object 11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3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790575</xdr:colOff>
          <xdr:row>33</xdr:row>
          <xdr:rowOff>66675</xdr:rowOff>
        </xdr:from>
        <xdr:to>
          <xdr:col>3</xdr:col>
          <xdr:colOff>276225</xdr:colOff>
          <xdr:row>33</xdr:row>
          <xdr:rowOff>485775</xdr:rowOff>
        </xdr:to>
        <xdr:sp macro="" textlink="">
          <xdr:nvSpPr>
            <xdr:cNvPr id="33796" name="Object 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00000000-0008-0000-0300-00000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32</xdr:row>
          <xdr:rowOff>38100</xdr:rowOff>
        </xdr:from>
        <xdr:to>
          <xdr:col>3</xdr:col>
          <xdr:colOff>247650</xdr:colOff>
          <xdr:row>32</xdr:row>
          <xdr:rowOff>485775</xdr:rowOff>
        </xdr:to>
        <xdr:sp macro="" textlink="">
          <xdr:nvSpPr>
            <xdr:cNvPr id="33799" name="Object 7" hidden="1">
              <a:extLst>
                <a:ext uri="{63B3BB69-23CF-44E3-9099-C40C66FF867C}">
                  <a14:compatExt spid="_x0000_s33799"/>
                </a:ext>
                <a:ext uri="{FF2B5EF4-FFF2-40B4-BE49-F238E27FC236}">
                  <a16:creationId xmlns:a16="http://schemas.microsoft.com/office/drawing/2014/main" id="{00000000-0008-0000-0300-00000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571500</xdr:colOff>
          <xdr:row>29</xdr:row>
          <xdr:rowOff>180975</xdr:rowOff>
        </xdr:from>
        <xdr:to>
          <xdr:col>6</xdr:col>
          <xdr:colOff>104775</xdr:colOff>
          <xdr:row>29</xdr:row>
          <xdr:rowOff>838200</xdr:rowOff>
        </xdr:to>
        <xdr:sp macro="" textlink="">
          <xdr:nvSpPr>
            <xdr:cNvPr id="33800" name="Object 8" hidden="1">
              <a:extLst>
                <a:ext uri="{63B3BB69-23CF-44E3-9099-C40C66FF867C}">
                  <a14:compatExt spid="_x0000_s33800"/>
                </a:ext>
                <a:ext uri="{FF2B5EF4-FFF2-40B4-BE49-F238E27FC236}">
                  <a16:creationId xmlns:a16="http://schemas.microsoft.com/office/drawing/2014/main" id="{00000000-0008-0000-0300-00000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695325</xdr:colOff>
          <xdr:row>28</xdr:row>
          <xdr:rowOff>28575</xdr:rowOff>
        </xdr:from>
        <xdr:to>
          <xdr:col>5</xdr:col>
          <xdr:colOff>866775</xdr:colOff>
          <xdr:row>28</xdr:row>
          <xdr:rowOff>285750</xdr:rowOff>
        </xdr:to>
        <xdr:sp macro="" textlink="">
          <xdr:nvSpPr>
            <xdr:cNvPr id="33801" name="Object 9" hidden="1">
              <a:extLst>
                <a:ext uri="{63B3BB69-23CF-44E3-9099-C40C66FF867C}">
                  <a14:compatExt spid="_x0000_s33801"/>
                </a:ext>
                <a:ext uri="{FF2B5EF4-FFF2-40B4-BE49-F238E27FC236}">
                  <a16:creationId xmlns:a16="http://schemas.microsoft.com/office/drawing/2014/main" id="{00000000-0008-0000-0300-00000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504825</xdr:colOff>
          <xdr:row>27</xdr:row>
          <xdr:rowOff>76200</xdr:rowOff>
        </xdr:from>
        <xdr:to>
          <xdr:col>6</xdr:col>
          <xdr:colOff>447675</xdr:colOff>
          <xdr:row>27</xdr:row>
          <xdr:rowOff>314325</xdr:rowOff>
        </xdr:to>
        <xdr:sp macro="" textlink="">
          <xdr:nvSpPr>
            <xdr:cNvPr id="33802" name="Object 10" hidden="1">
              <a:extLst>
                <a:ext uri="{63B3BB69-23CF-44E3-9099-C40C66FF867C}">
                  <a14:compatExt spid="_x0000_s33802"/>
                </a:ext>
                <a:ext uri="{FF2B5EF4-FFF2-40B4-BE49-F238E27FC236}">
                  <a16:creationId xmlns:a16="http://schemas.microsoft.com/office/drawing/2014/main" id="{00000000-0008-0000-0300-00000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219075</xdr:colOff>
          <xdr:row>27</xdr:row>
          <xdr:rowOff>19050</xdr:rowOff>
        </xdr:from>
        <xdr:to>
          <xdr:col>9</xdr:col>
          <xdr:colOff>762000</xdr:colOff>
          <xdr:row>28</xdr:row>
          <xdr:rowOff>123825</xdr:rowOff>
        </xdr:to>
        <xdr:sp macro="" textlink="">
          <xdr:nvSpPr>
            <xdr:cNvPr id="33804" name="Object 12" hidden="1">
              <a:extLst>
                <a:ext uri="{63B3BB69-23CF-44E3-9099-C40C66FF867C}">
                  <a14:compatExt spid="_x0000_s33804"/>
                </a:ext>
                <a:ext uri="{FF2B5EF4-FFF2-40B4-BE49-F238E27FC236}">
                  <a16:creationId xmlns:a16="http://schemas.microsoft.com/office/drawing/2014/main" id="{00000000-0008-0000-0300-00000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666750</xdr:colOff>
          <xdr:row>28</xdr:row>
          <xdr:rowOff>66675</xdr:rowOff>
        </xdr:from>
        <xdr:to>
          <xdr:col>9</xdr:col>
          <xdr:colOff>257175</xdr:colOff>
          <xdr:row>28</xdr:row>
          <xdr:rowOff>495300</xdr:rowOff>
        </xdr:to>
        <xdr:sp macro="" textlink="">
          <xdr:nvSpPr>
            <xdr:cNvPr id="33806" name="Object 14" hidden="1">
              <a:extLst>
                <a:ext uri="{63B3BB69-23CF-44E3-9099-C40C66FF867C}">
                  <a14:compatExt spid="_x0000_s33806"/>
                </a:ext>
                <a:ext uri="{FF2B5EF4-FFF2-40B4-BE49-F238E27FC236}">
                  <a16:creationId xmlns:a16="http://schemas.microsoft.com/office/drawing/2014/main" id="{00000000-0008-0000-0300-00000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9525</xdr:colOff>
      <xdr:row>88</xdr:row>
      <xdr:rowOff>123825</xdr:rowOff>
    </xdr:from>
    <xdr:to>
      <xdr:col>10</xdr:col>
      <xdr:colOff>180975</xdr:colOff>
      <xdr:row>109</xdr:row>
      <xdr:rowOff>104775</xdr:rowOff>
    </xdr:to>
    <xdr:graphicFrame macro="">
      <xdr:nvGraphicFramePr>
        <xdr:cNvPr id="19" name="Wykres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581025</xdr:colOff>
          <xdr:row>31</xdr:row>
          <xdr:rowOff>66675</xdr:rowOff>
        </xdr:from>
        <xdr:to>
          <xdr:col>9</xdr:col>
          <xdr:colOff>114300</xdr:colOff>
          <xdr:row>31</xdr:row>
          <xdr:rowOff>876300</xdr:rowOff>
        </xdr:to>
        <xdr:sp macro="" textlink="">
          <xdr:nvSpPr>
            <xdr:cNvPr id="33808" name="Obiekt 16" hidden="1">
              <a:extLst>
                <a:ext uri="{63B3BB69-23CF-44E3-9099-C40C66FF867C}">
                  <a14:compatExt spid="_x0000_s33808"/>
                </a:ext>
                <a:ext uri="{FF2B5EF4-FFF2-40B4-BE49-F238E27FC236}">
                  <a16:creationId xmlns:a16="http://schemas.microsoft.com/office/drawing/2014/main" id="{00000000-0008-0000-0300-00001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638175</xdr:colOff>
          <xdr:row>29</xdr:row>
          <xdr:rowOff>238125</xdr:rowOff>
        </xdr:from>
        <xdr:to>
          <xdr:col>2</xdr:col>
          <xdr:colOff>866775</xdr:colOff>
          <xdr:row>29</xdr:row>
          <xdr:rowOff>895350</xdr:rowOff>
        </xdr:to>
        <xdr:sp macro="" textlink="">
          <xdr:nvSpPr>
            <xdr:cNvPr id="33833" name="Obiekt 41" hidden="1">
              <a:extLst>
                <a:ext uri="{63B3BB69-23CF-44E3-9099-C40C66FF867C}">
                  <a14:compatExt spid="_x0000_s33833"/>
                </a:ext>
                <a:ext uri="{FF2B5EF4-FFF2-40B4-BE49-F238E27FC236}">
                  <a16:creationId xmlns:a16="http://schemas.microsoft.com/office/drawing/2014/main" id="{00000000-0008-0000-0300-00002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400050</xdr:colOff>
          <xdr:row>29</xdr:row>
          <xdr:rowOff>180975</xdr:rowOff>
        </xdr:from>
        <xdr:to>
          <xdr:col>9</xdr:col>
          <xdr:colOff>314325</xdr:colOff>
          <xdr:row>29</xdr:row>
          <xdr:rowOff>1143000</xdr:rowOff>
        </xdr:to>
        <xdr:sp macro="" textlink="">
          <xdr:nvSpPr>
            <xdr:cNvPr id="33834" name="Obiekt 42" hidden="1">
              <a:extLst>
                <a:ext uri="{63B3BB69-23CF-44E3-9099-C40C66FF867C}">
                  <a14:compatExt spid="_x0000_s33834"/>
                </a:ext>
                <a:ext uri="{FF2B5EF4-FFF2-40B4-BE49-F238E27FC236}">
                  <a16:creationId xmlns:a16="http://schemas.microsoft.com/office/drawing/2014/main" id="{00000000-0008-0000-0300-00002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628650</xdr:colOff>
          <xdr:row>45</xdr:row>
          <xdr:rowOff>542925</xdr:rowOff>
        </xdr:from>
        <xdr:to>
          <xdr:col>4</xdr:col>
          <xdr:colOff>942975</xdr:colOff>
          <xdr:row>45</xdr:row>
          <xdr:rowOff>800100</xdr:rowOff>
        </xdr:to>
        <xdr:sp macro="" textlink="">
          <xdr:nvSpPr>
            <xdr:cNvPr id="33835" name="Object 43" hidden="1">
              <a:extLst>
                <a:ext uri="{63B3BB69-23CF-44E3-9099-C40C66FF867C}">
                  <a14:compatExt spid="_x0000_s33835"/>
                </a:ext>
                <a:ext uri="{FF2B5EF4-FFF2-40B4-BE49-F238E27FC236}">
                  <a16:creationId xmlns:a16="http://schemas.microsoft.com/office/drawing/2014/main" id="{00000000-0008-0000-0300-00002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590550</xdr:colOff>
          <xdr:row>31</xdr:row>
          <xdr:rowOff>161925</xdr:rowOff>
        </xdr:from>
        <xdr:to>
          <xdr:col>2</xdr:col>
          <xdr:colOff>914400</xdr:colOff>
          <xdr:row>31</xdr:row>
          <xdr:rowOff>800100</xdr:rowOff>
        </xdr:to>
        <xdr:sp macro="" textlink="">
          <xdr:nvSpPr>
            <xdr:cNvPr id="33837" name="Obiekt 45" hidden="1">
              <a:extLst>
                <a:ext uri="{63B3BB69-23CF-44E3-9099-C40C66FF867C}">
                  <a14:compatExt spid="_x0000_s33837"/>
                </a:ext>
                <a:ext uri="{FF2B5EF4-FFF2-40B4-BE49-F238E27FC236}">
                  <a16:creationId xmlns:a16="http://schemas.microsoft.com/office/drawing/2014/main" id="{00000000-0008-0000-0300-00002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962025</xdr:colOff>
          <xdr:row>31</xdr:row>
          <xdr:rowOff>104775</xdr:rowOff>
        </xdr:from>
        <xdr:to>
          <xdr:col>6</xdr:col>
          <xdr:colOff>38100</xdr:colOff>
          <xdr:row>31</xdr:row>
          <xdr:rowOff>742950</xdr:rowOff>
        </xdr:to>
        <xdr:sp macro="" textlink="">
          <xdr:nvSpPr>
            <xdr:cNvPr id="33838" name="Obiekt 46" hidden="1">
              <a:extLst>
                <a:ext uri="{63B3BB69-23CF-44E3-9099-C40C66FF867C}">
                  <a14:compatExt spid="_x0000_s33838"/>
                </a:ext>
                <a:ext uri="{FF2B5EF4-FFF2-40B4-BE49-F238E27FC236}">
                  <a16:creationId xmlns:a16="http://schemas.microsoft.com/office/drawing/2014/main" id="{00000000-0008-0000-0300-00002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428625</xdr:colOff>
      <xdr:row>16</xdr:row>
      <xdr:rowOff>28575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8507075" y="234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85725</xdr:colOff>
      <xdr:row>94</xdr:row>
      <xdr:rowOff>57150</xdr:rowOff>
    </xdr:from>
    <xdr:to>
      <xdr:col>4</xdr:col>
      <xdr:colOff>800100</xdr:colOff>
      <xdr:row>117</xdr:row>
      <xdr:rowOff>19050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1028700</xdr:colOff>
          <xdr:row>28</xdr:row>
          <xdr:rowOff>19050</xdr:rowOff>
        </xdr:from>
        <xdr:to>
          <xdr:col>2</xdr:col>
          <xdr:colOff>504825</xdr:colOff>
          <xdr:row>28</xdr:row>
          <xdr:rowOff>419100</xdr:rowOff>
        </xdr:to>
        <xdr:sp macro="" textlink="">
          <xdr:nvSpPr>
            <xdr:cNvPr id="13622" name="Object 11" hidden="1">
              <a:extLst>
                <a:ext uri="{63B3BB69-23CF-44E3-9099-C40C66FF867C}">
                  <a14:compatExt spid="_x0000_s13622"/>
                </a:ext>
                <a:ext uri="{FF2B5EF4-FFF2-40B4-BE49-F238E27FC236}">
                  <a16:creationId xmlns:a16="http://schemas.microsoft.com/office/drawing/2014/main" id="{76E04F23-CB69-423D-A032-749ED3CA31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790575</xdr:colOff>
          <xdr:row>31</xdr:row>
          <xdr:rowOff>66675</xdr:rowOff>
        </xdr:from>
        <xdr:to>
          <xdr:col>3</xdr:col>
          <xdr:colOff>276225</xdr:colOff>
          <xdr:row>31</xdr:row>
          <xdr:rowOff>485775</xdr:rowOff>
        </xdr:to>
        <xdr:sp macro="" textlink="">
          <xdr:nvSpPr>
            <xdr:cNvPr id="13623" name="Object 4" hidden="1">
              <a:extLst>
                <a:ext uri="{63B3BB69-23CF-44E3-9099-C40C66FF867C}">
                  <a14:compatExt spid="_x0000_s13623"/>
                </a:ext>
                <a:ext uri="{FF2B5EF4-FFF2-40B4-BE49-F238E27FC236}">
                  <a16:creationId xmlns:a16="http://schemas.microsoft.com/office/drawing/2014/main" id="{1019FDE8-07FE-47EA-8F23-DF2DDF7B52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30</xdr:row>
          <xdr:rowOff>38100</xdr:rowOff>
        </xdr:from>
        <xdr:to>
          <xdr:col>3</xdr:col>
          <xdr:colOff>247650</xdr:colOff>
          <xdr:row>30</xdr:row>
          <xdr:rowOff>485775</xdr:rowOff>
        </xdr:to>
        <xdr:sp macro="" textlink="">
          <xdr:nvSpPr>
            <xdr:cNvPr id="13624" name="Object 7" hidden="1">
              <a:extLst>
                <a:ext uri="{63B3BB69-23CF-44E3-9099-C40C66FF867C}">
                  <a14:compatExt spid="_x0000_s13624"/>
                </a:ext>
                <a:ext uri="{FF2B5EF4-FFF2-40B4-BE49-F238E27FC236}">
                  <a16:creationId xmlns:a16="http://schemas.microsoft.com/office/drawing/2014/main" id="{BB1013BD-455E-493F-B072-A7E7DC584F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219075</xdr:colOff>
          <xdr:row>25</xdr:row>
          <xdr:rowOff>19050</xdr:rowOff>
        </xdr:from>
        <xdr:to>
          <xdr:col>9</xdr:col>
          <xdr:colOff>762000</xdr:colOff>
          <xdr:row>26</xdr:row>
          <xdr:rowOff>123825</xdr:rowOff>
        </xdr:to>
        <xdr:sp macro="" textlink="">
          <xdr:nvSpPr>
            <xdr:cNvPr id="13625" name="Object 12" hidden="1">
              <a:extLst>
                <a:ext uri="{63B3BB69-23CF-44E3-9099-C40C66FF867C}">
                  <a14:compatExt spid="_x0000_s13625"/>
                </a:ext>
                <a:ext uri="{FF2B5EF4-FFF2-40B4-BE49-F238E27FC236}">
                  <a16:creationId xmlns:a16="http://schemas.microsoft.com/office/drawing/2014/main" id="{E9590780-41BF-4F41-A388-E85A0FD1FF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1285875</xdr:colOff>
          <xdr:row>17</xdr:row>
          <xdr:rowOff>190500</xdr:rowOff>
        </xdr:from>
        <xdr:to>
          <xdr:col>9</xdr:col>
          <xdr:colOff>9525</xdr:colOff>
          <xdr:row>18</xdr:row>
          <xdr:rowOff>333375</xdr:rowOff>
        </xdr:to>
        <xdr:sp macro="" textlink="">
          <xdr:nvSpPr>
            <xdr:cNvPr id="13627" name="Object 14" hidden="1">
              <a:extLst>
                <a:ext uri="{63B3BB69-23CF-44E3-9099-C40C66FF867C}">
                  <a14:compatExt spid="_x0000_s13627"/>
                </a:ext>
                <a:ext uri="{FF2B5EF4-FFF2-40B4-BE49-F238E27FC236}">
                  <a16:creationId xmlns:a16="http://schemas.microsoft.com/office/drawing/2014/main" id="{15764BB0-5DA0-400D-99D7-79D66DAED3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752475</xdr:colOff>
          <xdr:row>25</xdr:row>
          <xdr:rowOff>114300</xdr:rowOff>
        </xdr:from>
        <xdr:to>
          <xdr:col>3</xdr:col>
          <xdr:colOff>561975</xdr:colOff>
          <xdr:row>25</xdr:row>
          <xdr:rowOff>371475</xdr:rowOff>
        </xdr:to>
        <xdr:sp macro="" textlink="">
          <xdr:nvSpPr>
            <xdr:cNvPr id="13628" name="Object 316" hidden="1">
              <a:extLst>
                <a:ext uri="{63B3BB69-23CF-44E3-9099-C40C66FF867C}">
                  <a14:compatExt spid="_x0000_s13628"/>
                </a:ext>
                <a:ext uri="{FF2B5EF4-FFF2-40B4-BE49-F238E27FC236}">
                  <a16:creationId xmlns:a16="http://schemas.microsoft.com/office/drawing/2014/main" id="{E0722462-1855-4D26-A73E-0E2A5E65FF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25</xdr:row>
          <xdr:rowOff>95250</xdr:rowOff>
        </xdr:from>
        <xdr:to>
          <xdr:col>5</xdr:col>
          <xdr:colOff>800100</xdr:colOff>
          <xdr:row>25</xdr:row>
          <xdr:rowOff>333375</xdr:rowOff>
        </xdr:to>
        <xdr:sp macro="" textlink="">
          <xdr:nvSpPr>
            <xdr:cNvPr id="13629" name="Object 317" hidden="1">
              <a:extLst>
                <a:ext uri="{63B3BB69-23CF-44E3-9099-C40C66FF867C}">
                  <a14:compatExt spid="_x0000_s13629"/>
                </a:ext>
                <a:ext uri="{FF2B5EF4-FFF2-40B4-BE49-F238E27FC236}">
                  <a16:creationId xmlns:a16="http://schemas.microsoft.com/office/drawing/2014/main" id="{DAAC3EF5-2B32-4E4D-95E4-6FE29D9138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1028700</xdr:colOff>
          <xdr:row>28</xdr:row>
          <xdr:rowOff>19050</xdr:rowOff>
        </xdr:from>
        <xdr:to>
          <xdr:col>5</xdr:col>
          <xdr:colOff>314325</xdr:colOff>
          <xdr:row>28</xdr:row>
          <xdr:rowOff>419100</xdr:rowOff>
        </xdr:to>
        <xdr:sp macro="" textlink="">
          <xdr:nvSpPr>
            <xdr:cNvPr id="13630" name="Object 318" hidden="1">
              <a:extLst>
                <a:ext uri="{63B3BB69-23CF-44E3-9099-C40C66FF867C}">
                  <a14:compatExt spid="_x0000_s13630"/>
                </a:ext>
                <a:ext uri="{FF2B5EF4-FFF2-40B4-BE49-F238E27FC236}">
                  <a16:creationId xmlns:a16="http://schemas.microsoft.com/office/drawing/2014/main" id="{B868F811-2CF5-4290-9011-FEC9201389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257175</xdr:colOff>
          <xdr:row>28</xdr:row>
          <xdr:rowOff>38100</xdr:rowOff>
        </xdr:from>
        <xdr:to>
          <xdr:col>8</xdr:col>
          <xdr:colOff>971550</xdr:colOff>
          <xdr:row>28</xdr:row>
          <xdr:rowOff>438150</xdr:rowOff>
        </xdr:to>
        <xdr:sp macro="" textlink="">
          <xdr:nvSpPr>
            <xdr:cNvPr id="13631" name="Object 319" hidden="1">
              <a:extLst>
                <a:ext uri="{63B3BB69-23CF-44E3-9099-C40C66FF867C}">
                  <a14:compatExt spid="_x0000_s13631"/>
                </a:ext>
                <a:ext uri="{FF2B5EF4-FFF2-40B4-BE49-F238E27FC236}">
                  <a16:creationId xmlns:a16="http://schemas.microsoft.com/office/drawing/2014/main" id="{298852A6-B4A8-40CC-AF37-397FD6C725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771525</xdr:colOff>
          <xdr:row>27</xdr:row>
          <xdr:rowOff>152400</xdr:rowOff>
        </xdr:from>
        <xdr:to>
          <xdr:col>3</xdr:col>
          <xdr:colOff>66675</xdr:colOff>
          <xdr:row>27</xdr:row>
          <xdr:rowOff>809625</xdr:rowOff>
        </xdr:to>
        <xdr:sp macro="" textlink="">
          <xdr:nvSpPr>
            <xdr:cNvPr id="13632" name="Object 320" hidden="1">
              <a:extLst>
                <a:ext uri="{63B3BB69-23CF-44E3-9099-C40C66FF867C}">
                  <a14:compatExt spid="_x0000_s13632"/>
                </a:ext>
                <a:ext uri="{FF2B5EF4-FFF2-40B4-BE49-F238E27FC236}">
                  <a16:creationId xmlns:a16="http://schemas.microsoft.com/office/drawing/2014/main" id="{C4A498B7-4741-4E6D-A388-B2A578F0A2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923925</xdr:colOff>
          <xdr:row>27</xdr:row>
          <xdr:rowOff>152400</xdr:rowOff>
        </xdr:from>
        <xdr:to>
          <xdr:col>5</xdr:col>
          <xdr:colOff>1028700</xdr:colOff>
          <xdr:row>27</xdr:row>
          <xdr:rowOff>809625</xdr:rowOff>
        </xdr:to>
        <xdr:sp macro="" textlink="">
          <xdr:nvSpPr>
            <xdr:cNvPr id="13633" name="Object 321" hidden="1">
              <a:extLst>
                <a:ext uri="{63B3BB69-23CF-44E3-9099-C40C66FF867C}">
                  <a14:compatExt spid="_x0000_s13633"/>
                </a:ext>
                <a:ext uri="{FF2B5EF4-FFF2-40B4-BE49-F238E27FC236}">
                  <a16:creationId xmlns:a16="http://schemas.microsoft.com/office/drawing/2014/main" id="{3CA8C223-9BC7-4AC3-8111-C86325E3D0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981075</xdr:colOff>
          <xdr:row>29</xdr:row>
          <xdr:rowOff>123825</xdr:rowOff>
        </xdr:from>
        <xdr:to>
          <xdr:col>3</xdr:col>
          <xdr:colOff>371475</xdr:colOff>
          <xdr:row>29</xdr:row>
          <xdr:rowOff>762000</xdr:rowOff>
        </xdr:to>
        <xdr:sp macro="" textlink="">
          <xdr:nvSpPr>
            <xdr:cNvPr id="13634" name="Object 322" hidden="1">
              <a:extLst>
                <a:ext uri="{63B3BB69-23CF-44E3-9099-C40C66FF867C}">
                  <a14:compatExt spid="_x0000_s13634"/>
                </a:ext>
                <a:ext uri="{FF2B5EF4-FFF2-40B4-BE49-F238E27FC236}">
                  <a16:creationId xmlns:a16="http://schemas.microsoft.com/office/drawing/2014/main" id="{B38BBFED-29BA-4C52-8F07-CA6EFEDF43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742950</xdr:colOff>
          <xdr:row>29</xdr:row>
          <xdr:rowOff>66675</xdr:rowOff>
        </xdr:from>
        <xdr:to>
          <xdr:col>5</xdr:col>
          <xdr:colOff>933450</xdr:colOff>
          <xdr:row>29</xdr:row>
          <xdr:rowOff>704850</xdr:rowOff>
        </xdr:to>
        <xdr:sp macro="" textlink="">
          <xdr:nvSpPr>
            <xdr:cNvPr id="13635" name="Object 323" hidden="1">
              <a:extLst>
                <a:ext uri="{63B3BB69-23CF-44E3-9099-C40C66FF867C}">
                  <a14:compatExt spid="_x0000_s13635"/>
                </a:ext>
                <a:ext uri="{FF2B5EF4-FFF2-40B4-BE49-F238E27FC236}">
                  <a16:creationId xmlns:a16="http://schemas.microsoft.com/office/drawing/2014/main" id="{9359A7F9-77C3-4527-A98D-E219A45257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1162050</xdr:colOff>
          <xdr:row>29</xdr:row>
          <xdr:rowOff>38100</xdr:rowOff>
        </xdr:from>
        <xdr:to>
          <xdr:col>8</xdr:col>
          <xdr:colOff>1162050</xdr:colOff>
          <xdr:row>29</xdr:row>
          <xdr:rowOff>847725</xdr:rowOff>
        </xdr:to>
        <xdr:sp macro="" textlink="">
          <xdr:nvSpPr>
            <xdr:cNvPr id="13636" name="Object 324" hidden="1">
              <a:extLst>
                <a:ext uri="{63B3BB69-23CF-44E3-9099-C40C66FF867C}">
                  <a14:compatExt spid="_x0000_s13636"/>
                </a:ext>
                <a:ext uri="{FF2B5EF4-FFF2-40B4-BE49-F238E27FC236}">
                  <a16:creationId xmlns:a16="http://schemas.microsoft.com/office/drawing/2014/main" id="{729BE29C-7FA2-43B8-98C6-FF94B1DC93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1076325</xdr:colOff>
          <xdr:row>26</xdr:row>
          <xdr:rowOff>142875</xdr:rowOff>
        </xdr:from>
        <xdr:to>
          <xdr:col>5</xdr:col>
          <xdr:colOff>904875</xdr:colOff>
          <xdr:row>26</xdr:row>
          <xdr:rowOff>400050</xdr:rowOff>
        </xdr:to>
        <xdr:sp macro="" textlink="">
          <xdr:nvSpPr>
            <xdr:cNvPr id="13637" name="Object 325" hidden="1">
              <a:extLst>
                <a:ext uri="{63B3BB69-23CF-44E3-9099-C40C66FF867C}">
                  <a14:compatExt spid="_x0000_s13637"/>
                </a:ext>
                <a:ext uri="{FF2B5EF4-FFF2-40B4-BE49-F238E27FC236}">
                  <a16:creationId xmlns:a16="http://schemas.microsoft.com/office/drawing/2014/main" id="{A274ED4B-5697-4D4E-92AF-E1A0615E6E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1228725</xdr:colOff>
          <xdr:row>26</xdr:row>
          <xdr:rowOff>133350</xdr:rowOff>
        </xdr:from>
        <xdr:to>
          <xdr:col>3</xdr:col>
          <xdr:colOff>247650</xdr:colOff>
          <xdr:row>26</xdr:row>
          <xdr:rowOff>390525</xdr:rowOff>
        </xdr:to>
        <xdr:sp macro="" textlink="">
          <xdr:nvSpPr>
            <xdr:cNvPr id="13638" name="Object 326" hidden="1">
              <a:extLst>
                <a:ext uri="{63B3BB69-23CF-44E3-9099-C40C66FF867C}">
                  <a14:compatExt spid="_x0000_s13638"/>
                </a:ext>
                <a:ext uri="{FF2B5EF4-FFF2-40B4-BE49-F238E27FC236}">
                  <a16:creationId xmlns:a16="http://schemas.microsoft.com/office/drawing/2014/main" id="{3B2CDA96-91ED-40B1-AD8C-07D6E99AEC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1381124</xdr:colOff>
          <xdr:row>27</xdr:row>
          <xdr:rowOff>47625</xdr:rowOff>
        </xdr:from>
        <xdr:to>
          <xdr:col>8</xdr:col>
          <xdr:colOff>1390649</xdr:colOff>
          <xdr:row>28</xdr:row>
          <xdr:rowOff>47625</xdr:rowOff>
        </xdr:to>
        <xdr:sp macro="" textlink="">
          <xdr:nvSpPr>
            <xdr:cNvPr id="13640" name="Obiekt 328" hidden="1">
              <a:extLst>
                <a:ext uri="{63B3BB69-23CF-44E3-9099-C40C66FF867C}">
                  <a14:compatExt spid="_x0000_s13640"/>
                </a:ext>
                <a:ext uri="{FF2B5EF4-FFF2-40B4-BE49-F238E27FC236}">
                  <a16:creationId xmlns:a16="http://schemas.microsoft.com/office/drawing/2014/main" id="{15DBF723-44DD-41D0-9610-B2FAD06F64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1552575</xdr:colOff>
          <xdr:row>26</xdr:row>
          <xdr:rowOff>47625</xdr:rowOff>
        </xdr:from>
        <xdr:to>
          <xdr:col>8</xdr:col>
          <xdr:colOff>1200150</xdr:colOff>
          <xdr:row>26</xdr:row>
          <xdr:rowOff>485775</xdr:rowOff>
        </xdr:to>
        <xdr:sp macro="" textlink="">
          <xdr:nvSpPr>
            <xdr:cNvPr id="13641" name="Obiekt 329" hidden="1">
              <a:extLst>
                <a:ext uri="{63B3BB69-23CF-44E3-9099-C40C66FF867C}">
                  <a14:compatExt spid="_x0000_s13641"/>
                </a:ext>
                <a:ext uri="{FF2B5EF4-FFF2-40B4-BE49-F238E27FC236}">
                  <a16:creationId xmlns:a16="http://schemas.microsoft.com/office/drawing/2014/main" id="{12840CC7-842C-4F1E-8362-F6EE52A690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428625</xdr:colOff>
      <xdr:row>14</xdr:row>
      <xdr:rowOff>28575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1850707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101</xdr:row>
      <xdr:rowOff>123825</xdr:rowOff>
    </xdr:from>
    <xdr:to>
      <xdr:col>4</xdr:col>
      <xdr:colOff>819150</xdr:colOff>
      <xdr:row>125</xdr:row>
      <xdr:rowOff>9525</xdr:rowOff>
    </xdr:to>
    <xdr:graphicFrame macro="">
      <xdr:nvGraphicFramePr>
        <xdr:cNvPr id="16" name="Wykres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1028700</xdr:colOff>
          <xdr:row>29</xdr:row>
          <xdr:rowOff>19050</xdr:rowOff>
        </xdr:from>
        <xdr:to>
          <xdr:col>2</xdr:col>
          <xdr:colOff>504825</xdr:colOff>
          <xdr:row>29</xdr:row>
          <xdr:rowOff>419100</xdr:rowOff>
        </xdr:to>
        <xdr:sp macro="" textlink="">
          <xdr:nvSpPr>
            <xdr:cNvPr id="14446" name="Object 11" hidden="1">
              <a:extLst>
                <a:ext uri="{63B3BB69-23CF-44E3-9099-C40C66FF867C}">
                  <a14:compatExt spid="_x0000_s14446"/>
                </a:ext>
                <a:ext uri="{FF2B5EF4-FFF2-40B4-BE49-F238E27FC236}">
                  <a16:creationId xmlns:a16="http://schemas.microsoft.com/office/drawing/2014/main" id="{6C6F217A-F931-4AF5-9319-22FCDA92EF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790575</xdr:colOff>
          <xdr:row>32</xdr:row>
          <xdr:rowOff>66675</xdr:rowOff>
        </xdr:from>
        <xdr:to>
          <xdr:col>3</xdr:col>
          <xdr:colOff>276225</xdr:colOff>
          <xdr:row>32</xdr:row>
          <xdr:rowOff>485775</xdr:rowOff>
        </xdr:to>
        <xdr:sp macro="" textlink="">
          <xdr:nvSpPr>
            <xdr:cNvPr id="14447" name="Object 4" hidden="1">
              <a:extLst>
                <a:ext uri="{63B3BB69-23CF-44E3-9099-C40C66FF867C}">
                  <a14:compatExt spid="_x0000_s14447"/>
                </a:ext>
                <a:ext uri="{FF2B5EF4-FFF2-40B4-BE49-F238E27FC236}">
                  <a16:creationId xmlns:a16="http://schemas.microsoft.com/office/drawing/2014/main" id="{25ED0925-3886-46FB-BE50-7E1B6D7CC7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31</xdr:row>
          <xdr:rowOff>38100</xdr:rowOff>
        </xdr:from>
        <xdr:to>
          <xdr:col>3</xdr:col>
          <xdr:colOff>247650</xdr:colOff>
          <xdr:row>31</xdr:row>
          <xdr:rowOff>485775</xdr:rowOff>
        </xdr:to>
        <xdr:sp macro="" textlink="">
          <xdr:nvSpPr>
            <xdr:cNvPr id="14448" name="Object 7" hidden="1">
              <a:extLst>
                <a:ext uri="{63B3BB69-23CF-44E3-9099-C40C66FF867C}">
                  <a14:compatExt spid="_x0000_s14448"/>
                </a:ext>
                <a:ext uri="{FF2B5EF4-FFF2-40B4-BE49-F238E27FC236}">
                  <a16:creationId xmlns:a16="http://schemas.microsoft.com/office/drawing/2014/main" id="{08E97B95-A76B-4087-8B1E-32344A9B74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219075</xdr:colOff>
          <xdr:row>26</xdr:row>
          <xdr:rowOff>19050</xdr:rowOff>
        </xdr:from>
        <xdr:to>
          <xdr:col>9</xdr:col>
          <xdr:colOff>762000</xdr:colOff>
          <xdr:row>27</xdr:row>
          <xdr:rowOff>123825</xdr:rowOff>
        </xdr:to>
        <xdr:sp macro="" textlink="">
          <xdr:nvSpPr>
            <xdr:cNvPr id="14449" name="Object 12" hidden="1">
              <a:extLst>
                <a:ext uri="{63B3BB69-23CF-44E3-9099-C40C66FF867C}">
                  <a14:compatExt spid="_x0000_s14449"/>
                </a:ext>
                <a:ext uri="{FF2B5EF4-FFF2-40B4-BE49-F238E27FC236}">
                  <a16:creationId xmlns:a16="http://schemas.microsoft.com/office/drawing/2014/main" id="{618DA4A3-0521-4C69-87F7-5CFC908102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752475</xdr:colOff>
          <xdr:row>26</xdr:row>
          <xdr:rowOff>114300</xdr:rowOff>
        </xdr:from>
        <xdr:to>
          <xdr:col>3</xdr:col>
          <xdr:colOff>561975</xdr:colOff>
          <xdr:row>26</xdr:row>
          <xdr:rowOff>371475</xdr:rowOff>
        </xdr:to>
        <xdr:sp macro="" textlink="">
          <xdr:nvSpPr>
            <xdr:cNvPr id="14450" name="Object 114" hidden="1">
              <a:extLst>
                <a:ext uri="{63B3BB69-23CF-44E3-9099-C40C66FF867C}">
                  <a14:compatExt spid="_x0000_s14450"/>
                </a:ext>
                <a:ext uri="{FF2B5EF4-FFF2-40B4-BE49-F238E27FC236}">
                  <a16:creationId xmlns:a16="http://schemas.microsoft.com/office/drawing/2014/main" id="{D4242933-F923-4B39-9477-53DCB5FAD3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26</xdr:row>
          <xdr:rowOff>95250</xdr:rowOff>
        </xdr:from>
        <xdr:to>
          <xdr:col>5</xdr:col>
          <xdr:colOff>800100</xdr:colOff>
          <xdr:row>26</xdr:row>
          <xdr:rowOff>333375</xdr:rowOff>
        </xdr:to>
        <xdr:sp macro="" textlink="">
          <xdr:nvSpPr>
            <xdr:cNvPr id="14451" name="Object 115" hidden="1">
              <a:extLst>
                <a:ext uri="{63B3BB69-23CF-44E3-9099-C40C66FF867C}">
                  <a14:compatExt spid="_x0000_s14451"/>
                </a:ext>
                <a:ext uri="{FF2B5EF4-FFF2-40B4-BE49-F238E27FC236}">
                  <a16:creationId xmlns:a16="http://schemas.microsoft.com/office/drawing/2014/main" id="{DDBFAEF0-8B8A-4D86-A8C3-F9B3FCA380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1028700</xdr:colOff>
          <xdr:row>29</xdr:row>
          <xdr:rowOff>19050</xdr:rowOff>
        </xdr:from>
        <xdr:to>
          <xdr:col>5</xdr:col>
          <xdr:colOff>314325</xdr:colOff>
          <xdr:row>29</xdr:row>
          <xdr:rowOff>419100</xdr:rowOff>
        </xdr:to>
        <xdr:sp macro="" textlink="">
          <xdr:nvSpPr>
            <xdr:cNvPr id="14452" name="Object 116" hidden="1">
              <a:extLst>
                <a:ext uri="{63B3BB69-23CF-44E3-9099-C40C66FF867C}">
                  <a14:compatExt spid="_x0000_s14452"/>
                </a:ext>
                <a:ext uri="{FF2B5EF4-FFF2-40B4-BE49-F238E27FC236}">
                  <a16:creationId xmlns:a16="http://schemas.microsoft.com/office/drawing/2014/main" id="{C776B67B-5104-464C-850C-BC9841ACF8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257175</xdr:colOff>
          <xdr:row>29</xdr:row>
          <xdr:rowOff>38100</xdr:rowOff>
        </xdr:from>
        <xdr:to>
          <xdr:col>8</xdr:col>
          <xdr:colOff>971550</xdr:colOff>
          <xdr:row>29</xdr:row>
          <xdr:rowOff>438150</xdr:rowOff>
        </xdr:to>
        <xdr:sp macro="" textlink="">
          <xdr:nvSpPr>
            <xdr:cNvPr id="14453" name="Object 117" hidden="1">
              <a:extLst>
                <a:ext uri="{63B3BB69-23CF-44E3-9099-C40C66FF867C}">
                  <a14:compatExt spid="_x0000_s14453"/>
                </a:ext>
                <a:ext uri="{FF2B5EF4-FFF2-40B4-BE49-F238E27FC236}">
                  <a16:creationId xmlns:a16="http://schemas.microsoft.com/office/drawing/2014/main" id="{D4D2E097-4209-4C4D-A4B2-4A9E72B912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771525</xdr:colOff>
          <xdr:row>28</xdr:row>
          <xdr:rowOff>152400</xdr:rowOff>
        </xdr:from>
        <xdr:to>
          <xdr:col>3</xdr:col>
          <xdr:colOff>66675</xdr:colOff>
          <xdr:row>28</xdr:row>
          <xdr:rowOff>809625</xdr:rowOff>
        </xdr:to>
        <xdr:sp macro="" textlink="">
          <xdr:nvSpPr>
            <xdr:cNvPr id="14454" name="Object 118" hidden="1">
              <a:extLst>
                <a:ext uri="{63B3BB69-23CF-44E3-9099-C40C66FF867C}">
                  <a14:compatExt spid="_x0000_s14454"/>
                </a:ext>
                <a:ext uri="{FF2B5EF4-FFF2-40B4-BE49-F238E27FC236}">
                  <a16:creationId xmlns:a16="http://schemas.microsoft.com/office/drawing/2014/main" id="{B4CCBB85-1DC2-400A-983A-20E152C5B0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923925</xdr:colOff>
          <xdr:row>28</xdr:row>
          <xdr:rowOff>152400</xdr:rowOff>
        </xdr:from>
        <xdr:to>
          <xdr:col>5</xdr:col>
          <xdr:colOff>1028700</xdr:colOff>
          <xdr:row>28</xdr:row>
          <xdr:rowOff>809625</xdr:rowOff>
        </xdr:to>
        <xdr:sp macro="" textlink="">
          <xdr:nvSpPr>
            <xdr:cNvPr id="14455" name="Object 119" hidden="1">
              <a:extLst>
                <a:ext uri="{63B3BB69-23CF-44E3-9099-C40C66FF867C}">
                  <a14:compatExt spid="_x0000_s14455"/>
                </a:ext>
                <a:ext uri="{FF2B5EF4-FFF2-40B4-BE49-F238E27FC236}">
                  <a16:creationId xmlns:a16="http://schemas.microsoft.com/office/drawing/2014/main" id="{4A9AAC47-1A3A-4244-BE67-EE7E7A763C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981075</xdr:colOff>
          <xdr:row>30</xdr:row>
          <xdr:rowOff>123825</xdr:rowOff>
        </xdr:from>
        <xdr:to>
          <xdr:col>3</xdr:col>
          <xdr:colOff>371475</xdr:colOff>
          <xdr:row>30</xdr:row>
          <xdr:rowOff>762000</xdr:rowOff>
        </xdr:to>
        <xdr:sp macro="" textlink="">
          <xdr:nvSpPr>
            <xdr:cNvPr id="14456" name="Object 120" hidden="1">
              <a:extLst>
                <a:ext uri="{63B3BB69-23CF-44E3-9099-C40C66FF867C}">
                  <a14:compatExt spid="_x0000_s14456"/>
                </a:ext>
                <a:ext uri="{FF2B5EF4-FFF2-40B4-BE49-F238E27FC236}">
                  <a16:creationId xmlns:a16="http://schemas.microsoft.com/office/drawing/2014/main" id="{569F3AFD-849F-48A5-921F-1CC2609E9E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742950</xdr:colOff>
          <xdr:row>30</xdr:row>
          <xdr:rowOff>66675</xdr:rowOff>
        </xdr:from>
        <xdr:to>
          <xdr:col>5</xdr:col>
          <xdr:colOff>933450</xdr:colOff>
          <xdr:row>30</xdr:row>
          <xdr:rowOff>704850</xdr:rowOff>
        </xdr:to>
        <xdr:sp macro="" textlink="">
          <xdr:nvSpPr>
            <xdr:cNvPr id="14457" name="Object 121" hidden="1">
              <a:extLst>
                <a:ext uri="{63B3BB69-23CF-44E3-9099-C40C66FF867C}">
                  <a14:compatExt spid="_x0000_s14457"/>
                </a:ext>
                <a:ext uri="{FF2B5EF4-FFF2-40B4-BE49-F238E27FC236}">
                  <a16:creationId xmlns:a16="http://schemas.microsoft.com/office/drawing/2014/main" id="{EF19965F-72A6-4A85-B024-B8352A5BC3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1162050</xdr:colOff>
          <xdr:row>30</xdr:row>
          <xdr:rowOff>38100</xdr:rowOff>
        </xdr:from>
        <xdr:to>
          <xdr:col>8</xdr:col>
          <xdr:colOff>1162050</xdr:colOff>
          <xdr:row>30</xdr:row>
          <xdr:rowOff>847725</xdr:rowOff>
        </xdr:to>
        <xdr:sp macro="" textlink="">
          <xdr:nvSpPr>
            <xdr:cNvPr id="14458" name="Object 122" hidden="1">
              <a:extLst>
                <a:ext uri="{63B3BB69-23CF-44E3-9099-C40C66FF867C}">
                  <a14:compatExt spid="_x0000_s14458"/>
                </a:ext>
                <a:ext uri="{FF2B5EF4-FFF2-40B4-BE49-F238E27FC236}">
                  <a16:creationId xmlns:a16="http://schemas.microsoft.com/office/drawing/2014/main" id="{BDB15A24-F6F6-41AB-9C99-7715BCD456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1076325</xdr:colOff>
          <xdr:row>27</xdr:row>
          <xdr:rowOff>142875</xdr:rowOff>
        </xdr:from>
        <xdr:to>
          <xdr:col>5</xdr:col>
          <xdr:colOff>904875</xdr:colOff>
          <xdr:row>27</xdr:row>
          <xdr:rowOff>400050</xdr:rowOff>
        </xdr:to>
        <xdr:sp macro="" textlink="">
          <xdr:nvSpPr>
            <xdr:cNvPr id="14459" name="Object 123" hidden="1">
              <a:extLst>
                <a:ext uri="{63B3BB69-23CF-44E3-9099-C40C66FF867C}">
                  <a14:compatExt spid="_x0000_s14459"/>
                </a:ext>
                <a:ext uri="{FF2B5EF4-FFF2-40B4-BE49-F238E27FC236}">
                  <a16:creationId xmlns:a16="http://schemas.microsoft.com/office/drawing/2014/main" id="{97D7BB7C-4567-40BA-B5F2-DDFB43AC22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1228725</xdr:colOff>
          <xdr:row>27</xdr:row>
          <xdr:rowOff>133350</xdr:rowOff>
        </xdr:from>
        <xdr:to>
          <xdr:col>3</xdr:col>
          <xdr:colOff>247650</xdr:colOff>
          <xdr:row>27</xdr:row>
          <xdr:rowOff>390525</xdr:rowOff>
        </xdr:to>
        <xdr:sp macro="" textlink="">
          <xdr:nvSpPr>
            <xdr:cNvPr id="14460" name="Object 124" hidden="1">
              <a:extLst>
                <a:ext uri="{63B3BB69-23CF-44E3-9099-C40C66FF867C}">
                  <a14:compatExt spid="_x0000_s14460"/>
                </a:ext>
                <a:ext uri="{FF2B5EF4-FFF2-40B4-BE49-F238E27FC236}">
                  <a16:creationId xmlns:a16="http://schemas.microsoft.com/office/drawing/2014/main" id="{BC5BB994-70CA-4920-A31B-03B871790A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1381124</xdr:colOff>
          <xdr:row>28</xdr:row>
          <xdr:rowOff>47625</xdr:rowOff>
        </xdr:from>
        <xdr:to>
          <xdr:col>8</xdr:col>
          <xdr:colOff>1390649</xdr:colOff>
          <xdr:row>29</xdr:row>
          <xdr:rowOff>47625</xdr:rowOff>
        </xdr:to>
        <xdr:sp macro="" textlink="">
          <xdr:nvSpPr>
            <xdr:cNvPr id="14461" name="Object 125" hidden="1">
              <a:extLst>
                <a:ext uri="{63B3BB69-23CF-44E3-9099-C40C66FF867C}">
                  <a14:compatExt spid="_x0000_s14461"/>
                </a:ext>
                <a:ext uri="{FF2B5EF4-FFF2-40B4-BE49-F238E27FC236}">
                  <a16:creationId xmlns:a16="http://schemas.microsoft.com/office/drawing/2014/main" id="{837569E2-E750-488A-A54D-537D5F5F80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1552575</xdr:colOff>
          <xdr:row>27</xdr:row>
          <xdr:rowOff>47625</xdr:rowOff>
        </xdr:from>
        <xdr:to>
          <xdr:col>8</xdr:col>
          <xdr:colOff>1200150</xdr:colOff>
          <xdr:row>27</xdr:row>
          <xdr:rowOff>485775</xdr:rowOff>
        </xdr:to>
        <xdr:sp macro="" textlink="">
          <xdr:nvSpPr>
            <xdr:cNvPr id="14462" name="Object 126" hidden="1">
              <a:extLst>
                <a:ext uri="{63B3BB69-23CF-44E3-9099-C40C66FF867C}">
                  <a14:compatExt spid="_x0000_s14462"/>
                </a:ext>
                <a:ext uri="{FF2B5EF4-FFF2-40B4-BE49-F238E27FC236}">
                  <a16:creationId xmlns:a16="http://schemas.microsoft.com/office/drawing/2014/main" id="{F6D11927-72AE-4179-B5BC-3C8F2A8E78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19049</xdr:rowOff>
    </xdr:from>
    <xdr:to>
      <xdr:col>4</xdr:col>
      <xdr:colOff>714375</xdr:colOff>
      <xdr:row>124</xdr:row>
      <xdr:rowOff>95250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24</xdr:col>
      <xdr:colOff>428625</xdr:colOff>
      <xdr:row>21</xdr:row>
      <xdr:rowOff>28575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20535900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27</xdr:col>
      <xdr:colOff>504825</xdr:colOff>
      <xdr:row>44</xdr:row>
      <xdr:rowOff>28575</xdr:rowOff>
    </xdr:from>
    <xdr:ext cx="2505075" cy="446276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23660100" y="5762625"/>
          <a:ext cx="2505075" cy="446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000">
              <a:latin typeface="Times New Roman" panose="02020603050405020304" pitchFamily="18" charset="0"/>
              <a:cs typeface="Times New Roman" panose="02020603050405020304" pitchFamily="18" charset="0"/>
            </a:rPr>
            <a:t>asymptota stopy wzrostu sprzedaży dla ścieżki sprzedaży zbieżnej</a:t>
          </a:r>
          <a:r>
            <a:rPr lang="pl-PL" sz="1400" baseline="-250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</xdr:txBody>
    </xdr:sp>
    <xdr:clientData/>
  </xdr:oneCellAnchor>
  <xdr:oneCellAnchor>
    <xdr:from>
      <xdr:col>24</xdr:col>
      <xdr:colOff>428625</xdr:colOff>
      <xdr:row>22</xdr:row>
      <xdr:rowOff>28575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20535900" y="25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70</xdr:row>
      <xdr:rowOff>19050</xdr:rowOff>
    </xdr:from>
    <xdr:to>
      <xdr:col>4</xdr:col>
      <xdr:colOff>685800</xdr:colOff>
      <xdr:row>90</xdr:row>
      <xdr:rowOff>152400</xdr:rowOff>
    </xdr:to>
    <xdr:graphicFrame macro="">
      <xdr:nvGraphicFramePr>
        <xdr:cNvPr id="20" name="Wykres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1028700</xdr:colOff>
          <xdr:row>30</xdr:row>
          <xdr:rowOff>19050</xdr:rowOff>
        </xdr:from>
        <xdr:to>
          <xdr:col>2</xdr:col>
          <xdr:colOff>504825</xdr:colOff>
          <xdr:row>30</xdr:row>
          <xdr:rowOff>419100</xdr:rowOff>
        </xdr:to>
        <xdr:sp macro="" textlink="">
          <xdr:nvSpPr>
            <xdr:cNvPr id="17502" name="Object 11" hidden="1">
              <a:extLst>
                <a:ext uri="{63B3BB69-23CF-44E3-9099-C40C66FF867C}">
                  <a14:compatExt spid="_x0000_s17502"/>
                </a:ext>
                <a:ext uri="{FF2B5EF4-FFF2-40B4-BE49-F238E27FC236}">
                  <a16:creationId xmlns:a16="http://schemas.microsoft.com/office/drawing/2014/main" id="{26BD03F5-596A-44AD-9A19-807EBB2A1B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790575</xdr:colOff>
          <xdr:row>33</xdr:row>
          <xdr:rowOff>66675</xdr:rowOff>
        </xdr:from>
        <xdr:to>
          <xdr:col>3</xdr:col>
          <xdr:colOff>276225</xdr:colOff>
          <xdr:row>33</xdr:row>
          <xdr:rowOff>485775</xdr:rowOff>
        </xdr:to>
        <xdr:sp macro="" textlink="">
          <xdr:nvSpPr>
            <xdr:cNvPr id="17503" name="Object 4" hidden="1">
              <a:extLst>
                <a:ext uri="{63B3BB69-23CF-44E3-9099-C40C66FF867C}">
                  <a14:compatExt spid="_x0000_s17503"/>
                </a:ext>
                <a:ext uri="{FF2B5EF4-FFF2-40B4-BE49-F238E27FC236}">
                  <a16:creationId xmlns:a16="http://schemas.microsoft.com/office/drawing/2014/main" id="{3F5923F0-CB3B-488C-926F-58C607E3B6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32</xdr:row>
          <xdr:rowOff>38100</xdr:rowOff>
        </xdr:from>
        <xdr:to>
          <xdr:col>3</xdr:col>
          <xdr:colOff>247650</xdr:colOff>
          <xdr:row>32</xdr:row>
          <xdr:rowOff>485775</xdr:rowOff>
        </xdr:to>
        <xdr:sp macro="" textlink="">
          <xdr:nvSpPr>
            <xdr:cNvPr id="17504" name="Object 7" hidden="1">
              <a:extLst>
                <a:ext uri="{63B3BB69-23CF-44E3-9099-C40C66FF867C}">
                  <a14:compatExt spid="_x0000_s17504"/>
                </a:ext>
                <a:ext uri="{FF2B5EF4-FFF2-40B4-BE49-F238E27FC236}">
                  <a16:creationId xmlns:a16="http://schemas.microsoft.com/office/drawing/2014/main" id="{14EA1519-0B29-435D-A62C-5A5B0BE83F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219075</xdr:colOff>
          <xdr:row>27</xdr:row>
          <xdr:rowOff>19050</xdr:rowOff>
        </xdr:from>
        <xdr:to>
          <xdr:col>9</xdr:col>
          <xdr:colOff>762000</xdr:colOff>
          <xdr:row>28</xdr:row>
          <xdr:rowOff>123825</xdr:rowOff>
        </xdr:to>
        <xdr:sp macro="" textlink="">
          <xdr:nvSpPr>
            <xdr:cNvPr id="17505" name="Object 12" hidden="1">
              <a:extLst>
                <a:ext uri="{63B3BB69-23CF-44E3-9099-C40C66FF867C}">
                  <a14:compatExt spid="_x0000_s17505"/>
                </a:ext>
                <a:ext uri="{FF2B5EF4-FFF2-40B4-BE49-F238E27FC236}">
                  <a16:creationId xmlns:a16="http://schemas.microsoft.com/office/drawing/2014/main" id="{DF973529-3DE0-4337-BFB7-FC6919980F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752475</xdr:colOff>
          <xdr:row>27</xdr:row>
          <xdr:rowOff>114300</xdr:rowOff>
        </xdr:from>
        <xdr:to>
          <xdr:col>3</xdr:col>
          <xdr:colOff>561975</xdr:colOff>
          <xdr:row>27</xdr:row>
          <xdr:rowOff>371475</xdr:rowOff>
        </xdr:to>
        <xdr:sp macro="" textlink="">
          <xdr:nvSpPr>
            <xdr:cNvPr id="17506" name="Object 98" hidden="1">
              <a:extLst>
                <a:ext uri="{63B3BB69-23CF-44E3-9099-C40C66FF867C}">
                  <a14:compatExt spid="_x0000_s17506"/>
                </a:ext>
                <a:ext uri="{FF2B5EF4-FFF2-40B4-BE49-F238E27FC236}">
                  <a16:creationId xmlns:a16="http://schemas.microsoft.com/office/drawing/2014/main" id="{EFF36830-E43D-4981-82B0-B849395D8F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27</xdr:row>
          <xdr:rowOff>95250</xdr:rowOff>
        </xdr:from>
        <xdr:to>
          <xdr:col>6</xdr:col>
          <xdr:colOff>323850</xdr:colOff>
          <xdr:row>27</xdr:row>
          <xdr:rowOff>333375</xdr:rowOff>
        </xdr:to>
        <xdr:sp macro="" textlink="">
          <xdr:nvSpPr>
            <xdr:cNvPr id="17507" name="Object 99" hidden="1">
              <a:extLst>
                <a:ext uri="{63B3BB69-23CF-44E3-9099-C40C66FF867C}">
                  <a14:compatExt spid="_x0000_s17507"/>
                </a:ext>
                <a:ext uri="{FF2B5EF4-FFF2-40B4-BE49-F238E27FC236}">
                  <a16:creationId xmlns:a16="http://schemas.microsoft.com/office/drawing/2014/main" id="{9A7114C5-E3C5-4B3C-B44B-555B9C1363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30</xdr:row>
          <xdr:rowOff>19050</xdr:rowOff>
        </xdr:from>
        <xdr:to>
          <xdr:col>5</xdr:col>
          <xdr:colOff>895350</xdr:colOff>
          <xdr:row>31</xdr:row>
          <xdr:rowOff>0</xdr:rowOff>
        </xdr:to>
        <xdr:sp macro="" textlink="">
          <xdr:nvSpPr>
            <xdr:cNvPr id="17508" name="Object 100" hidden="1">
              <a:extLst>
                <a:ext uri="{63B3BB69-23CF-44E3-9099-C40C66FF867C}">
                  <a14:compatExt spid="_x0000_s17508"/>
                </a:ext>
                <a:ext uri="{FF2B5EF4-FFF2-40B4-BE49-F238E27FC236}">
                  <a16:creationId xmlns:a16="http://schemas.microsoft.com/office/drawing/2014/main" id="{F1582D80-4B29-427D-B3E6-17246937D1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257174</xdr:colOff>
          <xdr:row>30</xdr:row>
          <xdr:rowOff>38100</xdr:rowOff>
        </xdr:from>
        <xdr:to>
          <xdr:col>9</xdr:col>
          <xdr:colOff>247649</xdr:colOff>
          <xdr:row>31</xdr:row>
          <xdr:rowOff>0</xdr:rowOff>
        </xdr:to>
        <xdr:sp macro="" textlink="">
          <xdr:nvSpPr>
            <xdr:cNvPr id="17509" name="Object 101" hidden="1">
              <a:extLst>
                <a:ext uri="{63B3BB69-23CF-44E3-9099-C40C66FF867C}">
                  <a14:compatExt spid="_x0000_s17509"/>
                </a:ext>
                <a:ext uri="{FF2B5EF4-FFF2-40B4-BE49-F238E27FC236}">
                  <a16:creationId xmlns:a16="http://schemas.microsoft.com/office/drawing/2014/main" id="{EFE8AD21-9CF9-4B50-A442-3990EF5CF8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771525</xdr:colOff>
          <xdr:row>29</xdr:row>
          <xdr:rowOff>152400</xdr:rowOff>
        </xdr:from>
        <xdr:to>
          <xdr:col>3</xdr:col>
          <xdr:colOff>66675</xdr:colOff>
          <xdr:row>29</xdr:row>
          <xdr:rowOff>809625</xdr:rowOff>
        </xdr:to>
        <xdr:sp macro="" textlink="">
          <xdr:nvSpPr>
            <xdr:cNvPr id="17510" name="Object 102" hidden="1">
              <a:extLst>
                <a:ext uri="{63B3BB69-23CF-44E3-9099-C40C66FF867C}">
                  <a14:compatExt spid="_x0000_s17510"/>
                </a:ext>
                <a:ext uri="{FF2B5EF4-FFF2-40B4-BE49-F238E27FC236}">
                  <a16:creationId xmlns:a16="http://schemas.microsoft.com/office/drawing/2014/main" id="{B8DDDBD4-6F40-47CE-A343-1AA91C7591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923924</xdr:colOff>
          <xdr:row>29</xdr:row>
          <xdr:rowOff>152400</xdr:rowOff>
        </xdr:from>
        <xdr:to>
          <xdr:col>6</xdr:col>
          <xdr:colOff>647700</xdr:colOff>
          <xdr:row>29</xdr:row>
          <xdr:rowOff>809625</xdr:rowOff>
        </xdr:to>
        <xdr:sp macro="" textlink="">
          <xdr:nvSpPr>
            <xdr:cNvPr id="17511" name="Object 103" hidden="1">
              <a:extLst>
                <a:ext uri="{63B3BB69-23CF-44E3-9099-C40C66FF867C}">
                  <a14:compatExt spid="_x0000_s17511"/>
                </a:ext>
                <a:ext uri="{FF2B5EF4-FFF2-40B4-BE49-F238E27FC236}">
                  <a16:creationId xmlns:a16="http://schemas.microsoft.com/office/drawing/2014/main" id="{E2B86F07-9283-496C-AC5F-49F148FB1C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981075</xdr:colOff>
          <xdr:row>31</xdr:row>
          <xdr:rowOff>123825</xdr:rowOff>
        </xdr:from>
        <xdr:to>
          <xdr:col>3</xdr:col>
          <xdr:colOff>371475</xdr:colOff>
          <xdr:row>31</xdr:row>
          <xdr:rowOff>762000</xdr:rowOff>
        </xdr:to>
        <xdr:sp macro="" textlink="">
          <xdr:nvSpPr>
            <xdr:cNvPr id="17512" name="Object 104" hidden="1">
              <a:extLst>
                <a:ext uri="{63B3BB69-23CF-44E3-9099-C40C66FF867C}">
                  <a14:compatExt spid="_x0000_s17512"/>
                </a:ext>
                <a:ext uri="{FF2B5EF4-FFF2-40B4-BE49-F238E27FC236}">
                  <a16:creationId xmlns:a16="http://schemas.microsoft.com/office/drawing/2014/main" id="{D81C22B5-0423-47C4-BC5A-CDB9EE83F8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742950</xdr:colOff>
          <xdr:row>31</xdr:row>
          <xdr:rowOff>66675</xdr:rowOff>
        </xdr:from>
        <xdr:to>
          <xdr:col>6</xdr:col>
          <xdr:colOff>609600</xdr:colOff>
          <xdr:row>32</xdr:row>
          <xdr:rowOff>0</xdr:rowOff>
        </xdr:to>
        <xdr:sp macro="" textlink="">
          <xdr:nvSpPr>
            <xdr:cNvPr id="17513" name="Object 105" hidden="1">
              <a:extLst>
                <a:ext uri="{63B3BB69-23CF-44E3-9099-C40C66FF867C}">
                  <a14:compatExt spid="_x0000_s17513"/>
                </a:ext>
                <a:ext uri="{FF2B5EF4-FFF2-40B4-BE49-F238E27FC236}">
                  <a16:creationId xmlns:a16="http://schemas.microsoft.com/office/drawing/2014/main" id="{8D030C97-5FD0-42AF-83DA-6DA0E2BA07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904874</xdr:colOff>
          <xdr:row>31</xdr:row>
          <xdr:rowOff>38100</xdr:rowOff>
        </xdr:from>
        <xdr:to>
          <xdr:col>9</xdr:col>
          <xdr:colOff>666750</xdr:colOff>
          <xdr:row>32</xdr:row>
          <xdr:rowOff>0</xdr:rowOff>
        </xdr:to>
        <xdr:sp macro="" textlink="">
          <xdr:nvSpPr>
            <xdr:cNvPr id="17514" name="Object 106" hidden="1">
              <a:extLst>
                <a:ext uri="{63B3BB69-23CF-44E3-9099-C40C66FF867C}">
                  <a14:compatExt spid="_x0000_s17514"/>
                </a:ext>
                <a:ext uri="{FF2B5EF4-FFF2-40B4-BE49-F238E27FC236}">
                  <a16:creationId xmlns:a16="http://schemas.microsoft.com/office/drawing/2014/main" id="{EDCB7F1C-6791-451E-8493-13357AEBC1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142875</xdr:rowOff>
        </xdr:from>
        <xdr:to>
          <xdr:col>6</xdr:col>
          <xdr:colOff>400050</xdr:colOff>
          <xdr:row>28</xdr:row>
          <xdr:rowOff>400050</xdr:rowOff>
        </xdr:to>
        <xdr:sp macro="" textlink="">
          <xdr:nvSpPr>
            <xdr:cNvPr id="17515" name="Object 107" hidden="1">
              <a:extLst>
                <a:ext uri="{63B3BB69-23CF-44E3-9099-C40C66FF867C}">
                  <a14:compatExt spid="_x0000_s17515"/>
                </a:ext>
                <a:ext uri="{FF2B5EF4-FFF2-40B4-BE49-F238E27FC236}">
                  <a16:creationId xmlns:a16="http://schemas.microsoft.com/office/drawing/2014/main" id="{A7E17C67-25D5-49B6-A232-6757151134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1228725</xdr:colOff>
          <xdr:row>28</xdr:row>
          <xdr:rowOff>133350</xdr:rowOff>
        </xdr:from>
        <xdr:to>
          <xdr:col>3</xdr:col>
          <xdr:colOff>247650</xdr:colOff>
          <xdr:row>28</xdr:row>
          <xdr:rowOff>390525</xdr:rowOff>
        </xdr:to>
        <xdr:sp macro="" textlink="">
          <xdr:nvSpPr>
            <xdr:cNvPr id="17516" name="Object 108" hidden="1">
              <a:extLst>
                <a:ext uri="{63B3BB69-23CF-44E3-9099-C40C66FF867C}">
                  <a14:compatExt spid="_x0000_s17516"/>
                </a:ext>
                <a:ext uri="{FF2B5EF4-FFF2-40B4-BE49-F238E27FC236}">
                  <a16:creationId xmlns:a16="http://schemas.microsoft.com/office/drawing/2014/main" id="{839EBB1B-C566-4DA2-8227-32A0EA7008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904873</xdr:colOff>
          <xdr:row>29</xdr:row>
          <xdr:rowOff>47625</xdr:rowOff>
        </xdr:from>
        <xdr:to>
          <xdr:col>9</xdr:col>
          <xdr:colOff>628650</xdr:colOff>
          <xdr:row>30</xdr:row>
          <xdr:rowOff>47625</xdr:rowOff>
        </xdr:to>
        <xdr:sp macro="" textlink="">
          <xdr:nvSpPr>
            <xdr:cNvPr id="17517" name="Object 109" hidden="1">
              <a:extLst>
                <a:ext uri="{63B3BB69-23CF-44E3-9099-C40C66FF867C}">
                  <a14:compatExt spid="_x0000_s17517"/>
                </a:ext>
                <a:ext uri="{FF2B5EF4-FFF2-40B4-BE49-F238E27FC236}">
                  <a16:creationId xmlns:a16="http://schemas.microsoft.com/office/drawing/2014/main" id="{114B1A7C-A3B9-47F8-A381-217D47F891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904874</xdr:colOff>
          <xdr:row>28</xdr:row>
          <xdr:rowOff>47625</xdr:rowOff>
        </xdr:from>
        <xdr:to>
          <xdr:col>9</xdr:col>
          <xdr:colOff>523875</xdr:colOff>
          <xdr:row>28</xdr:row>
          <xdr:rowOff>485775</xdr:rowOff>
        </xdr:to>
        <xdr:sp macro="" textlink="">
          <xdr:nvSpPr>
            <xdr:cNvPr id="17518" name="Object 110" hidden="1">
              <a:extLst>
                <a:ext uri="{63B3BB69-23CF-44E3-9099-C40C66FF867C}">
                  <a14:compatExt spid="_x0000_s17518"/>
                </a:ext>
                <a:ext uri="{FF2B5EF4-FFF2-40B4-BE49-F238E27FC236}">
                  <a16:creationId xmlns:a16="http://schemas.microsoft.com/office/drawing/2014/main" id="{F1F87FD9-8456-4D83-91AF-68C12B16BE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19049</xdr:rowOff>
    </xdr:from>
    <xdr:to>
      <xdr:col>4</xdr:col>
      <xdr:colOff>714375</xdr:colOff>
      <xdr:row>124</xdr:row>
      <xdr:rowOff>95250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24</xdr:col>
      <xdr:colOff>428625</xdr:colOff>
      <xdr:row>21</xdr:row>
      <xdr:rowOff>28575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21250275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27</xdr:col>
      <xdr:colOff>504825</xdr:colOff>
      <xdr:row>44</xdr:row>
      <xdr:rowOff>28575</xdr:rowOff>
    </xdr:from>
    <xdr:ext cx="2505075" cy="446276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23155275" y="12630150"/>
          <a:ext cx="2505075" cy="446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000">
              <a:latin typeface="Times New Roman" panose="02020603050405020304" pitchFamily="18" charset="0"/>
              <a:cs typeface="Times New Roman" panose="02020603050405020304" pitchFamily="18" charset="0"/>
            </a:rPr>
            <a:t>asymptota stopy wzrostu sprzedaży dla ścieżki sprzedaży zbieżnej</a:t>
          </a:r>
          <a:r>
            <a:rPr lang="pl-PL" sz="1400" baseline="-250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</xdr:txBody>
    </xdr:sp>
    <xdr:clientData/>
  </xdr:oneCellAnchor>
  <xdr:oneCellAnchor>
    <xdr:from>
      <xdr:col>24</xdr:col>
      <xdr:colOff>428625</xdr:colOff>
      <xdr:row>22</xdr:row>
      <xdr:rowOff>28575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212502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70</xdr:row>
      <xdr:rowOff>19050</xdr:rowOff>
    </xdr:from>
    <xdr:to>
      <xdr:col>4</xdr:col>
      <xdr:colOff>685800</xdr:colOff>
      <xdr:row>90</xdr:row>
      <xdr:rowOff>152400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1028700</xdr:colOff>
          <xdr:row>30</xdr:row>
          <xdr:rowOff>19050</xdr:rowOff>
        </xdr:from>
        <xdr:to>
          <xdr:col>2</xdr:col>
          <xdr:colOff>504825</xdr:colOff>
          <xdr:row>30</xdr:row>
          <xdr:rowOff>419100</xdr:rowOff>
        </xdr:to>
        <xdr:sp macro="" textlink="">
          <xdr:nvSpPr>
            <xdr:cNvPr id="28786" name="Object 11" hidden="1">
              <a:extLst>
                <a:ext uri="{63B3BB69-23CF-44E3-9099-C40C66FF867C}">
                  <a14:compatExt spid="_x0000_s28786"/>
                </a:ext>
                <a:ext uri="{FF2B5EF4-FFF2-40B4-BE49-F238E27FC236}">
                  <a16:creationId xmlns:a16="http://schemas.microsoft.com/office/drawing/2014/main" id="{306549C8-AFD5-484F-9A56-FF6793D507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790575</xdr:colOff>
          <xdr:row>33</xdr:row>
          <xdr:rowOff>66675</xdr:rowOff>
        </xdr:from>
        <xdr:to>
          <xdr:col>3</xdr:col>
          <xdr:colOff>276225</xdr:colOff>
          <xdr:row>33</xdr:row>
          <xdr:rowOff>485775</xdr:rowOff>
        </xdr:to>
        <xdr:sp macro="" textlink="">
          <xdr:nvSpPr>
            <xdr:cNvPr id="28787" name="Object 4" hidden="1">
              <a:extLst>
                <a:ext uri="{63B3BB69-23CF-44E3-9099-C40C66FF867C}">
                  <a14:compatExt spid="_x0000_s28787"/>
                </a:ext>
                <a:ext uri="{FF2B5EF4-FFF2-40B4-BE49-F238E27FC236}">
                  <a16:creationId xmlns:a16="http://schemas.microsoft.com/office/drawing/2014/main" id="{47498C89-AF4E-429B-ACFB-82B413C51A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32</xdr:row>
          <xdr:rowOff>38100</xdr:rowOff>
        </xdr:from>
        <xdr:to>
          <xdr:col>3</xdr:col>
          <xdr:colOff>247650</xdr:colOff>
          <xdr:row>32</xdr:row>
          <xdr:rowOff>485775</xdr:rowOff>
        </xdr:to>
        <xdr:sp macro="" textlink="">
          <xdr:nvSpPr>
            <xdr:cNvPr id="28788" name="Object 7" hidden="1">
              <a:extLst>
                <a:ext uri="{63B3BB69-23CF-44E3-9099-C40C66FF867C}">
                  <a14:compatExt spid="_x0000_s28788"/>
                </a:ext>
                <a:ext uri="{FF2B5EF4-FFF2-40B4-BE49-F238E27FC236}">
                  <a16:creationId xmlns:a16="http://schemas.microsoft.com/office/drawing/2014/main" id="{550FD47B-1DCC-4982-976D-630164B88A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219075</xdr:colOff>
          <xdr:row>27</xdr:row>
          <xdr:rowOff>19050</xdr:rowOff>
        </xdr:from>
        <xdr:to>
          <xdr:col>9</xdr:col>
          <xdr:colOff>762000</xdr:colOff>
          <xdr:row>28</xdr:row>
          <xdr:rowOff>123825</xdr:rowOff>
        </xdr:to>
        <xdr:sp macro="" textlink="">
          <xdr:nvSpPr>
            <xdr:cNvPr id="28789" name="Object 12" hidden="1">
              <a:extLst>
                <a:ext uri="{63B3BB69-23CF-44E3-9099-C40C66FF867C}">
                  <a14:compatExt spid="_x0000_s28789"/>
                </a:ext>
                <a:ext uri="{FF2B5EF4-FFF2-40B4-BE49-F238E27FC236}">
                  <a16:creationId xmlns:a16="http://schemas.microsoft.com/office/drawing/2014/main" id="{8D0BECC7-7492-40DC-B397-69756DBE3A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666750</xdr:colOff>
          <xdr:row>28</xdr:row>
          <xdr:rowOff>66675</xdr:rowOff>
        </xdr:from>
        <xdr:to>
          <xdr:col>9</xdr:col>
          <xdr:colOff>257175</xdr:colOff>
          <xdr:row>28</xdr:row>
          <xdr:rowOff>495300</xdr:rowOff>
        </xdr:to>
        <xdr:sp macro="" textlink="">
          <xdr:nvSpPr>
            <xdr:cNvPr id="28790" name="Object 14" hidden="1">
              <a:extLst>
                <a:ext uri="{63B3BB69-23CF-44E3-9099-C40C66FF867C}">
                  <a14:compatExt spid="_x0000_s28790"/>
                </a:ext>
                <a:ext uri="{FF2B5EF4-FFF2-40B4-BE49-F238E27FC236}">
                  <a16:creationId xmlns:a16="http://schemas.microsoft.com/office/drawing/2014/main" id="{62627735-C1DA-4DCE-B0D9-40C91B7A2E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752475</xdr:colOff>
          <xdr:row>27</xdr:row>
          <xdr:rowOff>114300</xdr:rowOff>
        </xdr:from>
        <xdr:to>
          <xdr:col>3</xdr:col>
          <xdr:colOff>561975</xdr:colOff>
          <xdr:row>27</xdr:row>
          <xdr:rowOff>371475</xdr:rowOff>
        </xdr:to>
        <xdr:sp macro="" textlink="">
          <xdr:nvSpPr>
            <xdr:cNvPr id="28791" name="Object 119" hidden="1">
              <a:extLst>
                <a:ext uri="{63B3BB69-23CF-44E3-9099-C40C66FF867C}">
                  <a14:compatExt spid="_x0000_s28791"/>
                </a:ext>
                <a:ext uri="{FF2B5EF4-FFF2-40B4-BE49-F238E27FC236}">
                  <a16:creationId xmlns:a16="http://schemas.microsoft.com/office/drawing/2014/main" id="{4683B0C6-BDEB-4D88-BB10-BA4661E056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27</xdr:row>
          <xdr:rowOff>95250</xdr:rowOff>
        </xdr:from>
        <xdr:to>
          <xdr:col>5</xdr:col>
          <xdr:colOff>800100</xdr:colOff>
          <xdr:row>27</xdr:row>
          <xdr:rowOff>333375</xdr:rowOff>
        </xdr:to>
        <xdr:sp macro="" textlink="">
          <xdr:nvSpPr>
            <xdr:cNvPr id="28792" name="Object 120" hidden="1">
              <a:extLst>
                <a:ext uri="{63B3BB69-23CF-44E3-9099-C40C66FF867C}">
                  <a14:compatExt spid="_x0000_s28792"/>
                </a:ext>
                <a:ext uri="{FF2B5EF4-FFF2-40B4-BE49-F238E27FC236}">
                  <a16:creationId xmlns:a16="http://schemas.microsoft.com/office/drawing/2014/main" id="{6D3BE115-508F-496F-8B3B-DDD5C764FA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1028700</xdr:colOff>
          <xdr:row>30</xdr:row>
          <xdr:rowOff>19050</xdr:rowOff>
        </xdr:from>
        <xdr:to>
          <xdr:col>5</xdr:col>
          <xdr:colOff>314325</xdr:colOff>
          <xdr:row>30</xdr:row>
          <xdr:rowOff>419100</xdr:rowOff>
        </xdr:to>
        <xdr:sp macro="" textlink="">
          <xdr:nvSpPr>
            <xdr:cNvPr id="28793" name="Object 121" hidden="1">
              <a:extLst>
                <a:ext uri="{63B3BB69-23CF-44E3-9099-C40C66FF867C}">
                  <a14:compatExt spid="_x0000_s28793"/>
                </a:ext>
                <a:ext uri="{FF2B5EF4-FFF2-40B4-BE49-F238E27FC236}">
                  <a16:creationId xmlns:a16="http://schemas.microsoft.com/office/drawing/2014/main" id="{8A741E61-5A05-4E4E-9D55-813BB08262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257175</xdr:colOff>
          <xdr:row>30</xdr:row>
          <xdr:rowOff>38100</xdr:rowOff>
        </xdr:from>
        <xdr:to>
          <xdr:col>8</xdr:col>
          <xdr:colOff>971550</xdr:colOff>
          <xdr:row>30</xdr:row>
          <xdr:rowOff>438150</xdr:rowOff>
        </xdr:to>
        <xdr:sp macro="" textlink="">
          <xdr:nvSpPr>
            <xdr:cNvPr id="28794" name="Object 122" hidden="1">
              <a:extLst>
                <a:ext uri="{63B3BB69-23CF-44E3-9099-C40C66FF867C}">
                  <a14:compatExt spid="_x0000_s28794"/>
                </a:ext>
                <a:ext uri="{FF2B5EF4-FFF2-40B4-BE49-F238E27FC236}">
                  <a16:creationId xmlns:a16="http://schemas.microsoft.com/office/drawing/2014/main" id="{485AA91B-C2D6-4BC9-BF39-335A4B922E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771525</xdr:colOff>
          <xdr:row>29</xdr:row>
          <xdr:rowOff>152400</xdr:rowOff>
        </xdr:from>
        <xdr:to>
          <xdr:col>3</xdr:col>
          <xdr:colOff>66675</xdr:colOff>
          <xdr:row>29</xdr:row>
          <xdr:rowOff>809625</xdr:rowOff>
        </xdr:to>
        <xdr:sp macro="" textlink="">
          <xdr:nvSpPr>
            <xdr:cNvPr id="28795" name="Object 123" hidden="1">
              <a:extLst>
                <a:ext uri="{63B3BB69-23CF-44E3-9099-C40C66FF867C}">
                  <a14:compatExt spid="_x0000_s28795"/>
                </a:ext>
                <a:ext uri="{FF2B5EF4-FFF2-40B4-BE49-F238E27FC236}">
                  <a16:creationId xmlns:a16="http://schemas.microsoft.com/office/drawing/2014/main" id="{C4E3D114-2349-4120-B2D7-258B75071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923925</xdr:colOff>
          <xdr:row>29</xdr:row>
          <xdr:rowOff>152400</xdr:rowOff>
        </xdr:from>
        <xdr:to>
          <xdr:col>5</xdr:col>
          <xdr:colOff>1028700</xdr:colOff>
          <xdr:row>29</xdr:row>
          <xdr:rowOff>809625</xdr:rowOff>
        </xdr:to>
        <xdr:sp macro="" textlink="">
          <xdr:nvSpPr>
            <xdr:cNvPr id="28796" name="Object 124" hidden="1">
              <a:extLst>
                <a:ext uri="{63B3BB69-23CF-44E3-9099-C40C66FF867C}">
                  <a14:compatExt spid="_x0000_s28796"/>
                </a:ext>
                <a:ext uri="{FF2B5EF4-FFF2-40B4-BE49-F238E27FC236}">
                  <a16:creationId xmlns:a16="http://schemas.microsoft.com/office/drawing/2014/main" id="{6BCE1904-B8F9-49EC-B3BF-918AD94574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981075</xdr:colOff>
          <xdr:row>31</xdr:row>
          <xdr:rowOff>123825</xdr:rowOff>
        </xdr:from>
        <xdr:to>
          <xdr:col>3</xdr:col>
          <xdr:colOff>371475</xdr:colOff>
          <xdr:row>31</xdr:row>
          <xdr:rowOff>762000</xdr:rowOff>
        </xdr:to>
        <xdr:sp macro="" textlink="">
          <xdr:nvSpPr>
            <xdr:cNvPr id="28797" name="Object 125" hidden="1">
              <a:extLst>
                <a:ext uri="{63B3BB69-23CF-44E3-9099-C40C66FF867C}">
                  <a14:compatExt spid="_x0000_s28797"/>
                </a:ext>
                <a:ext uri="{FF2B5EF4-FFF2-40B4-BE49-F238E27FC236}">
                  <a16:creationId xmlns:a16="http://schemas.microsoft.com/office/drawing/2014/main" id="{83F2586F-ECF1-4424-96F7-78DE835AF6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742950</xdr:colOff>
          <xdr:row>31</xdr:row>
          <xdr:rowOff>66675</xdr:rowOff>
        </xdr:from>
        <xdr:to>
          <xdr:col>5</xdr:col>
          <xdr:colOff>933450</xdr:colOff>
          <xdr:row>31</xdr:row>
          <xdr:rowOff>704850</xdr:rowOff>
        </xdr:to>
        <xdr:sp macro="" textlink="">
          <xdr:nvSpPr>
            <xdr:cNvPr id="28798" name="Object 126" hidden="1">
              <a:extLst>
                <a:ext uri="{63B3BB69-23CF-44E3-9099-C40C66FF867C}">
                  <a14:compatExt spid="_x0000_s28798"/>
                </a:ext>
                <a:ext uri="{FF2B5EF4-FFF2-40B4-BE49-F238E27FC236}">
                  <a16:creationId xmlns:a16="http://schemas.microsoft.com/office/drawing/2014/main" id="{D63F7EF7-4B21-4043-A13A-29BF499F07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1162050</xdr:colOff>
          <xdr:row>31</xdr:row>
          <xdr:rowOff>38100</xdr:rowOff>
        </xdr:from>
        <xdr:to>
          <xdr:col>8</xdr:col>
          <xdr:colOff>1162050</xdr:colOff>
          <xdr:row>31</xdr:row>
          <xdr:rowOff>847725</xdr:rowOff>
        </xdr:to>
        <xdr:sp macro="" textlink="">
          <xdr:nvSpPr>
            <xdr:cNvPr id="28799" name="Object 127" hidden="1">
              <a:extLst>
                <a:ext uri="{63B3BB69-23CF-44E3-9099-C40C66FF867C}">
                  <a14:compatExt spid="_x0000_s28799"/>
                </a:ext>
                <a:ext uri="{FF2B5EF4-FFF2-40B4-BE49-F238E27FC236}">
                  <a16:creationId xmlns:a16="http://schemas.microsoft.com/office/drawing/2014/main" id="{4359FB89-F0C8-4885-B8A1-3C1A710C94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1076325</xdr:colOff>
          <xdr:row>28</xdr:row>
          <xdr:rowOff>142875</xdr:rowOff>
        </xdr:from>
        <xdr:to>
          <xdr:col>5</xdr:col>
          <xdr:colOff>904875</xdr:colOff>
          <xdr:row>28</xdr:row>
          <xdr:rowOff>400050</xdr:rowOff>
        </xdr:to>
        <xdr:sp macro="" textlink="">
          <xdr:nvSpPr>
            <xdr:cNvPr id="28800" name="Object 128" hidden="1">
              <a:extLst>
                <a:ext uri="{63B3BB69-23CF-44E3-9099-C40C66FF867C}">
                  <a14:compatExt spid="_x0000_s28800"/>
                </a:ext>
                <a:ext uri="{FF2B5EF4-FFF2-40B4-BE49-F238E27FC236}">
                  <a16:creationId xmlns:a16="http://schemas.microsoft.com/office/drawing/2014/main" id="{0D907B65-AFF3-40FB-8E11-657080A544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1228725</xdr:colOff>
          <xdr:row>28</xdr:row>
          <xdr:rowOff>133350</xdr:rowOff>
        </xdr:from>
        <xdr:to>
          <xdr:col>3</xdr:col>
          <xdr:colOff>247650</xdr:colOff>
          <xdr:row>28</xdr:row>
          <xdr:rowOff>390525</xdr:rowOff>
        </xdr:to>
        <xdr:sp macro="" textlink="">
          <xdr:nvSpPr>
            <xdr:cNvPr id="28801" name="Object 129" hidden="1">
              <a:extLst>
                <a:ext uri="{63B3BB69-23CF-44E3-9099-C40C66FF867C}">
                  <a14:compatExt spid="_x0000_s28801"/>
                </a:ext>
                <a:ext uri="{FF2B5EF4-FFF2-40B4-BE49-F238E27FC236}">
                  <a16:creationId xmlns:a16="http://schemas.microsoft.com/office/drawing/2014/main" id="{8CC726CE-E840-469F-B993-82445D8547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714375</xdr:colOff>
          <xdr:row>29</xdr:row>
          <xdr:rowOff>123825</xdr:rowOff>
        </xdr:from>
        <xdr:to>
          <xdr:col>8</xdr:col>
          <xdr:colOff>1247775</xdr:colOff>
          <xdr:row>29</xdr:row>
          <xdr:rowOff>1085850</xdr:rowOff>
        </xdr:to>
        <xdr:sp macro="" textlink="">
          <xdr:nvSpPr>
            <xdr:cNvPr id="28802" name="Object 130" hidden="1">
              <a:extLst>
                <a:ext uri="{63B3BB69-23CF-44E3-9099-C40C66FF867C}">
                  <a14:compatExt spid="_x0000_s28802"/>
                </a:ext>
                <a:ext uri="{FF2B5EF4-FFF2-40B4-BE49-F238E27FC236}">
                  <a16:creationId xmlns:a16="http://schemas.microsoft.com/office/drawing/2014/main" id="{41345025-446D-41C0-94C2-61AC4A909F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107</xdr:row>
      <xdr:rowOff>19049</xdr:rowOff>
    </xdr:from>
    <xdr:to>
      <xdr:col>4</xdr:col>
      <xdr:colOff>714375</xdr:colOff>
      <xdr:row>128</xdr:row>
      <xdr:rowOff>152400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24</xdr:col>
      <xdr:colOff>428625</xdr:colOff>
      <xdr:row>20</xdr:row>
      <xdr:rowOff>28575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21250275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27</xdr:col>
      <xdr:colOff>504825</xdr:colOff>
      <xdr:row>44</xdr:row>
      <xdr:rowOff>28575</xdr:rowOff>
    </xdr:from>
    <xdr:ext cx="2505075" cy="446276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23155275" y="12630150"/>
          <a:ext cx="2505075" cy="446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000">
              <a:latin typeface="Times New Roman" panose="02020603050405020304" pitchFamily="18" charset="0"/>
              <a:cs typeface="Times New Roman" panose="02020603050405020304" pitchFamily="18" charset="0"/>
            </a:rPr>
            <a:t>asymptota stopy wzrostu sprzedaży dla ścieżki sprzedaży zbieżnej</a:t>
          </a:r>
          <a:r>
            <a:rPr lang="pl-PL" sz="1400" baseline="-250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</xdr:txBody>
    </xdr:sp>
    <xdr:clientData/>
  </xdr:oneCellAnchor>
  <xdr:oneCellAnchor>
    <xdr:from>
      <xdr:col>24</xdr:col>
      <xdr:colOff>428625</xdr:colOff>
      <xdr:row>21</xdr:row>
      <xdr:rowOff>28575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212502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69</xdr:row>
      <xdr:rowOff>152400</xdr:rowOff>
    </xdr:from>
    <xdr:to>
      <xdr:col>4</xdr:col>
      <xdr:colOff>685800</xdr:colOff>
      <xdr:row>94</xdr:row>
      <xdr:rowOff>142875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26</xdr:row>
          <xdr:rowOff>85725</xdr:rowOff>
        </xdr:from>
        <xdr:to>
          <xdr:col>3</xdr:col>
          <xdr:colOff>638175</xdr:colOff>
          <xdr:row>26</xdr:row>
          <xdr:rowOff>419100</xdr:rowOff>
        </xdr:to>
        <xdr:sp macro="" textlink="">
          <xdr:nvSpPr>
            <xdr:cNvPr id="27693" name="Object 1" hidden="1">
              <a:extLst>
                <a:ext uri="{63B3BB69-23CF-44E3-9099-C40C66FF867C}">
                  <a14:compatExt spid="_x0000_s27693"/>
                </a:ext>
                <a:ext uri="{FF2B5EF4-FFF2-40B4-BE49-F238E27FC236}">
                  <a16:creationId xmlns:a16="http://schemas.microsoft.com/office/drawing/2014/main" id="{E2474AEC-0406-4403-8844-6F66447E04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209550</xdr:colOff>
          <xdr:row>27</xdr:row>
          <xdr:rowOff>47625</xdr:rowOff>
        </xdr:from>
        <xdr:to>
          <xdr:col>3</xdr:col>
          <xdr:colOff>76200</xdr:colOff>
          <xdr:row>27</xdr:row>
          <xdr:rowOff>314325</xdr:rowOff>
        </xdr:to>
        <xdr:sp macro="" textlink="">
          <xdr:nvSpPr>
            <xdr:cNvPr id="27694" name="Object 5" hidden="1">
              <a:extLst>
                <a:ext uri="{63B3BB69-23CF-44E3-9099-C40C66FF867C}">
                  <a14:compatExt spid="_x0000_s27694"/>
                </a:ext>
                <a:ext uri="{FF2B5EF4-FFF2-40B4-BE49-F238E27FC236}">
                  <a16:creationId xmlns:a16="http://schemas.microsoft.com/office/drawing/2014/main" id="{42A6774E-5FFC-46A3-AA42-865CE3E82C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1028700</xdr:colOff>
          <xdr:row>29</xdr:row>
          <xdr:rowOff>19050</xdr:rowOff>
        </xdr:from>
        <xdr:to>
          <xdr:col>2</xdr:col>
          <xdr:colOff>504825</xdr:colOff>
          <xdr:row>29</xdr:row>
          <xdr:rowOff>419100</xdr:rowOff>
        </xdr:to>
        <xdr:sp macro="" textlink="">
          <xdr:nvSpPr>
            <xdr:cNvPr id="27695" name="Object 11" hidden="1">
              <a:extLst>
                <a:ext uri="{63B3BB69-23CF-44E3-9099-C40C66FF867C}">
                  <a14:compatExt spid="_x0000_s27695"/>
                </a:ext>
                <a:ext uri="{FF2B5EF4-FFF2-40B4-BE49-F238E27FC236}">
                  <a16:creationId xmlns:a16="http://schemas.microsoft.com/office/drawing/2014/main" id="{6C817B6D-858F-482A-A62C-FAA03FB204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790575</xdr:colOff>
          <xdr:row>32</xdr:row>
          <xdr:rowOff>66675</xdr:rowOff>
        </xdr:from>
        <xdr:to>
          <xdr:col>3</xdr:col>
          <xdr:colOff>276225</xdr:colOff>
          <xdr:row>32</xdr:row>
          <xdr:rowOff>485775</xdr:rowOff>
        </xdr:to>
        <xdr:sp macro="" textlink="">
          <xdr:nvSpPr>
            <xdr:cNvPr id="27696" name="Object 4" hidden="1">
              <a:extLst>
                <a:ext uri="{63B3BB69-23CF-44E3-9099-C40C66FF867C}">
                  <a14:compatExt spid="_x0000_s27696"/>
                </a:ext>
                <a:ext uri="{FF2B5EF4-FFF2-40B4-BE49-F238E27FC236}">
                  <a16:creationId xmlns:a16="http://schemas.microsoft.com/office/drawing/2014/main" id="{56B7AB74-2BC7-4B19-BB21-F03BF296CF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31</xdr:row>
          <xdr:rowOff>38100</xdr:rowOff>
        </xdr:from>
        <xdr:to>
          <xdr:col>3</xdr:col>
          <xdr:colOff>247650</xdr:colOff>
          <xdr:row>31</xdr:row>
          <xdr:rowOff>485775</xdr:rowOff>
        </xdr:to>
        <xdr:sp macro="" textlink="">
          <xdr:nvSpPr>
            <xdr:cNvPr id="27697" name="Object 7" hidden="1">
              <a:extLst>
                <a:ext uri="{63B3BB69-23CF-44E3-9099-C40C66FF867C}">
                  <a14:compatExt spid="_x0000_s27697"/>
                </a:ext>
                <a:ext uri="{FF2B5EF4-FFF2-40B4-BE49-F238E27FC236}">
                  <a16:creationId xmlns:a16="http://schemas.microsoft.com/office/drawing/2014/main" id="{33BAD918-B662-488A-A78D-CF8E17CF0B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571500</xdr:colOff>
          <xdr:row>28</xdr:row>
          <xdr:rowOff>180975</xdr:rowOff>
        </xdr:from>
        <xdr:to>
          <xdr:col>6</xdr:col>
          <xdr:colOff>104775</xdr:colOff>
          <xdr:row>28</xdr:row>
          <xdr:rowOff>838200</xdr:rowOff>
        </xdr:to>
        <xdr:sp macro="" textlink="">
          <xdr:nvSpPr>
            <xdr:cNvPr id="27698" name="Object 8" hidden="1">
              <a:extLst>
                <a:ext uri="{63B3BB69-23CF-44E3-9099-C40C66FF867C}">
                  <a14:compatExt spid="_x0000_s27698"/>
                </a:ext>
                <a:ext uri="{FF2B5EF4-FFF2-40B4-BE49-F238E27FC236}">
                  <a16:creationId xmlns:a16="http://schemas.microsoft.com/office/drawing/2014/main" id="{9A94FF25-D1AB-48DC-8556-2F2CB0DD9E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695325</xdr:colOff>
          <xdr:row>27</xdr:row>
          <xdr:rowOff>28575</xdr:rowOff>
        </xdr:from>
        <xdr:to>
          <xdr:col>5</xdr:col>
          <xdr:colOff>866775</xdr:colOff>
          <xdr:row>27</xdr:row>
          <xdr:rowOff>285750</xdr:rowOff>
        </xdr:to>
        <xdr:sp macro="" textlink="">
          <xdr:nvSpPr>
            <xdr:cNvPr id="27699" name="Object 9" hidden="1">
              <a:extLst>
                <a:ext uri="{63B3BB69-23CF-44E3-9099-C40C66FF867C}">
                  <a14:compatExt spid="_x0000_s27699"/>
                </a:ext>
                <a:ext uri="{FF2B5EF4-FFF2-40B4-BE49-F238E27FC236}">
                  <a16:creationId xmlns:a16="http://schemas.microsoft.com/office/drawing/2014/main" id="{C7640ADE-BC0E-419E-A727-B09510AD9C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504825</xdr:colOff>
          <xdr:row>26</xdr:row>
          <xdr:rowOff>76200</xdr:rowOff>
        </xdr:from>
        <xdr:to>
          <xdr:col>6</xdr:col>
          <xdr:colOff>447675</xdr:colOff>
          <xdr:row>26</xdr:row>
          <xdr:rowOff>314325</xdr:rowOff>
        </xdr:to>
        <xdr:sp macro="" textlink="">
          <xdr:nvSpPr>
            <xdr:cNvPr id="27700" name="Object 10" hidden="1">
              <a:extLst>
                <a:ext uri="{63B3BB69-23CF-44E3-9099-C40C66FF867C}">
                  <a14:compatExt spid="_x0000_s27700"/>
                </a:ext>
                <a:ext uri="{FF2B5EF4-FFF2-40B4-BE49-F238E27FC236}">
                  <a16:creationId xmlns:a16="http://schemas.microsoft.com/office/drawing/2014/main" id="{2F9FF044-C047-48A5-9313-7349B14D58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219075</xdr:colOff>
          <xdr:row>26</xdr:row>
          <xdr:rowOff>19050</xdr:rowOff>
        </xdr:from>
        <xdr:to>
          <xdr:col>9</xdr:col>
          <xdr:colOff>762000</xdr:colOff>
          <xdr:row>27</xdr:row>
          <xdr:rowOff>123825</xdr:rowOff>
        </xdr:to>
        <xdr:sp macro="" textlink="">
          <xdr:nvSpPr>
            <xdr:cNvPr id="27701" name="Object 12" hidden="1">
              <a:extLst>
                <a:ext uri="{63B3BB69-23CF-44E3-9099-C40C66FF867C}">
                  <a14:compatExt spid="_x0000_s27701"/>
                </a:ext>
                <a:ext uri="{FF2B5EF4-FFF2-40B4-BE49-F238E27FC236}">
                  <a16:creationId xmlns:a16="http://schemas.microsoft.com/office/drawing/2014/main" id="{A3CFFCE8-129B-4B23-B43E-6A30939763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666750</xdr:colOff>
          <xdr:row>27</xdr:row>
          <xdr:rowOff>66675</xdr:rowOff>
        </xdr:from>
        <xdr:to>
          <xdr:col>9</xdr:col>
          <xdr:colOff>257175</xdr:colOff>
          <xdr:row>27</xdr:row>
          <xdr:rowOff>495300</xdr:rowOff>
        </xdr:to>
        <xdr:sp macro="" textlink="">
          <xdr:nvSpPr>
            <xdr:cNvPr id="27702" name="Object 14" hidden="1">
              <a:extLst>
                <a:ext uri="{63B3BB69-23CF-44E3-9099-C40C66FF867C}">
                  <a14:compatExt spid="_x0000_s27702"/>
                </a:ext>
                <a:ext uri="{FF2B5EF4-FFF2-40B4-BE49-F238E27FC236}">
                  <a16:creationId xmlns:a16="http://schemas.microsoft.com/office/drawing/2014/main" id="{B4D4993B-41FA-4E41-BA6D-B6E8B52164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581025</xdr:colOff>
          <xdr:row>30</xdr:row>
          <xdr:rowOff>66675</xdr:rowOff>
        </xdr:from>
        <xdr:to>
          <xdr:col>9</xdr:col>
          <xdr:colOff>228600</xdr:colOff>
          <xdr:row>30</xdr:row>
          <xdr:rowOff>876300</xdr:rowOff>
        </xdr:to>
        <xdr:sp macro="" textlink="">
          <xdr:nvSpPr>
            <xdr:cNvPr id="27703" name="Object 55" hidden="1">
              <a:extLst>
                <a:ext uri="{63B3BB69-23CF-44E3-9099-C40C66FF867C}">
                  <a14:compatExt spid="_x0000_s27703"/>
                </a:ext>
                <a:ext uri="{FF2B5EF4-FFF2-40B4-BE49-F238E27FC236}">
                  <a16:creationId xmlns:a16="http://schemas.microsoft.com/office/drawing/2014/main" id="{DE5EDB9A-2F40-455F-82CF-0E95881070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638175</xdr:colOff>
          <xdr:row>28</xdr:row>
          <xdr:rowOff>238125</xdr:rowOff>
        </xdr:from>
        <xdr:to>
          <xdr:col>2</xdr:col>
          <xdr:colOff>866775</xdr:colOff>
          <xdr:row>28</xdr:row>
          <xdr:rowOff>895350</xdr:rowOff>
        </xdr:to>
        <xdr:sp macro="" textlink="">
          <xdr:nvSpPr>
            <xdr:cNvPr id="27704" name="Object 56" hidden="1">
              <a:extLst>
                <a:ext uri="{63B3BB69-23CF-44E3-9099-C40C66FF867C}">
                  <a14:compatExt spid="_x0000_s27704"/>
                </a:ext>
                <a:ext uri="{FF2B5EF4-FFF2-40B4-BE49-F238E27FC236}">
                  <a16:creationId xmlns:a16="http://schemas.microsoft.com/office/drawing/2014/main" id="{1A1849EE-2F59-4936-885A-09E2D774E6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400050</xdr:colOff>
          <xdr:row>28</xdr:row>
          <xdr:rowOff>180975</xdr:rowOff>
        </xdr:from>
        <xdr:to>
          <xdr:col>9</xdr:col>
          <xdr:colOff>314325</xdr:colOff>
          <xdr:row>28</xdr:row>
          <xdr:rowOff>1143000</xdr:rowOff>
        </xdr:to>
        <xdr:sp macro="" textlink="">
          <xdr:nvSpPr>
            <xdr:cNvPr id="27705" name="Object 57" hidden="1">
              <a:extLst>
                <a:ext uri="{63B3BB69-23CF-44E3-9099-C40C66FF867C}">
                  <a14:compatExt spid="_x0000_s27705"/>
                </a:ext>
                <a:ext uri="{FF2B5EF4-FFF2-40B4-BE49-F238E27FC236}">
                  <a16:creationId xmlns:a16="http://schemas.microsoft.com/office/drawing/2014/main" id="{20604104-530C-4CEE-A6B6-80943CEE9A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590550</xdr:colOff>
          <xdr:row>30</xdr:row>
          <xdr:rowOff>161925</xdr:rowOff>
        </xdr:from>
        <xdr:to>
          <xdr:col>2</xdr:col>
          <xdr:colOff>914400</xdr:colOff>
          <xdr:row>30</xdr:row>
          <xdr:rowOff>800100</xdr:rowOff>
        </xdr:to>
        <xdr:sp macro="" textlink="">
          <xdr:nvSpPr>
            <xdr:cNvPr id="27706" name="Object 58" hidden="1">
              <a:extLst>
                <a:ext uri="{63B3BB69-23CF-44E3-9099-C40C66FF867C}">
                  <a14:compatExt spid="_x0000_s27706"/>
                </a:ext>
                <a:ext uri="{FF2B5EF4-FFF2-40B4-BE49-F238E27FC236}">
                  <a16:creationId xmlns:a16="http://schemas.microsoft.com/office/drawing/2014/main" id="{76A5C8C7-9F2A-4DD2-91F6-DB390A7B46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962025</xdr:colOff>
          <xdr:row>30</xdr:row>
          <xdr:rowOff>104775</xdr:rowOff>
        </xdr:from>
        <xdr:to>
          <xdr:col>6</xdr:col>
          <xdr:colOff>38100</xdr:colOff>
          <xdr:row>30</xdr:row>
          <xdr:rowOff>742950</xdr:rowOff>
        </xdr:to>
        <xdr:sp macro="" textlink="">
          <xdr:nvSpPr>
            <xdr:cNvPr id="27707" name="Object 59" hidden="1">
              <a:extLst>
                <a:ext uri="{63B3BB69-23CF-44E3-9099-C40C66FF867C}">
                  <a14:compatExt spid="_x0000_s27707"/>
                </a:ext>
                <a:ext uri="{FF2B5EF4-FFF2-40B4-BE49-F238E27FC236}">
                  <a16:creationId xmlns:a16="http://schemas.microsoft.com/office/drawing/2014/main" id="{459F96E3-BF73-4E9D-9FBD-85460759A2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933450</xdr:colOff>
          <xdr:row>33</xdr:row>
          <xdr:rowOff>95250</xdr:rowOff>
        </xdr:from>
        <xdr:to>
          <xdr:col>2</xdr:col>
          <xdr:colOff>714375</xdr:colOff>
          <xdr:row>33</xdr:row>
          <xdr:rowOff>466725</xdr:rowOff>
        </xdr:to>
        <xdr:sp macro="" textlink="">
          <xdr:nvSpPr>
            <xdr:cNvPr id="27708" name="Obiekt 60" hidden="1">
              <a:extLst>
                <a:ext uri="{63B3BB69-23CF-44E3-9099-C40C66FF867C}">
                  <a14:compatExt spid="_x0000_s27708"/>
                </a:ext>
                <a:ext uri="{FF2B5EF4-FFF2-40B4-BE49-F238E27FC236}">
                  <a16:creationId xmlns:a16="http://schemas.microsoft.com/office/drawing/2014/main" id="{32861533-39D6-4F10-9498-94E4AB4AAB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1028700</xdr:colOff>
          <xdr:row>29</xdr:row>
          <xdr:rowOff>19050</xdr:rowOff>
        </xdr:from>
        <xdr:to>
          <xdr:col>5</xdr:col>
          <xdr:colOff>266700</xdr:colOff>
          <xdr:row>29</xdr:row>
          <xdr:rowOff>419100</xdr:rowOff>
        </xdr:to>
        <xdr:sp macro="" textlink="">
          <xdr:nvSpPr>
            <xdr:cNvPr id="27709" name="Object 11" hidden="1">
              <a:extLst>
                <a:ext uri="{63B3BB69-23CF-44E3-9099-C40C66FF867C}">
                  <a14:compatExt spid="_x0000_s27709"/>
                </a:ext>
                <a:ext uri="{FF2B5EF4-FFF2-40B4-BE49-F238E27FC236}">
                  <a16:creationId xmlns:a16="http://schemas.microsoft.com/office/drawing/2014/main" id="{AAFFABFA-AE01-46B4-9A22-6A7E4CD3E3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29</xdr:row>
          <xdr:rowOff>19050</xdr:rowOff>
        </xdr:from>
        <xdr:to>
          <xdr:col>8</xdr:col>
          <xdr:colOff>742950</xdr:colOff>
          <xdr:row>29</xdr:row>
          <xdr:rowOff>419100</xdr:rowOff>
        </xdr:to>
        <xdr:sp macro="" textlink="">
          <xdr:nvSpPr>
            <xdr:cNvPr id="27710" name="Object 11" hidden="1">
              <a:extLst>
                <a:ext uri="{63B3BB69-23CF-44E3-9099-C40C66FF867C}">
                  <a14:compatExt spid="_x0000_s27710"/>
                </a:ext>
                <a:ext uri="{FF2B5EF4-FFF2-40B4-BE49-F238E27FC236}">
                  <a16:creationId xmlns:a16="http://schemas.microsoft.com/office/drawing/2014/main" id="{60B261CE-60ED-46C1-8381-2C81DCACDE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3.bin"/><Relationship Id="rId39" Type="http://schemas.openxmlformats.org/officeDocument/2006/relationships/image" Target="../media/image17.w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wmf"/><Relationship Id="rId34" Type="http://schemas.openxmlformats.org/officeDocument/2006/relationships/oleObject" Target="../embeddings/oleObject17.bin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wmf"/><Relationship Id="rId25" Type="http://schemas.openxmlformats.org/officeDocument/2006/relationships/image" Target="../media/image10.wmf"/><Relationship Id="rId33" Type="http://schemas.openxmlformats.org/officeDocument/2006/relationships/image" Target="../media/image14.wmf"/><Relationship Id="rId38" Type="http://schemas.openxmlformats.org/officeDocument/2006/relationships/oleObject" Target="../embeddings/oleObject19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2.w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2.bin"/><Relationship Id="rId32" Type="http://schemas.openxmlformats.org/officeDocument/2006/relationships/oleObject" Target="../embeddings/oleObject16.bin"/><Relationship Id="rId37" Type="http://schemas.openxmlformats.org/officeDocument/2006/relationships/image" Target="../media/image16.wmf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23" Type="http://schemas.openxmlformats.org/officeDocument/2006/relationships/oleObject" Target="../embeddings/oleObject11.bin"/><Relationship Id="rId28" Type="http://schemas.openxmlformats.org/officeDocument/2006/relationships/oleObject" Target="../embeddings/oleObject14.bin"/><Relationship Id="rId36" Type="http://schemas.openxmlformats.org/officeDocument/2006/relationships/oleObject" Target="../embeddings/oleObject18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wmf"/><Relationship Id="rId31" Type="http://schemas.openxmlformats.org/officeDocument/2006/relationships/image" Target="../media/image13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1.wmf"/><Relationship Id="rId30" Type="http://schemas.openxmlformats.org/officeDocument/2006/relationships/oleObject" Target="../embeddings/oleObject15.bin"/><Relationship Id="rId35" Type="http://schemas.openxmlformats.org/officeDocument/2006/relationships/image" Target="../media/image15.w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2.bin"/><Relationship Id="rId13" Type="http://schemas.openxmlformats.org/officeDocument/2006/relationships/image" Target="../media/image4.emf"/><Relationship Id="rId18" Type="http://schemas.openxmlformats.org/officeDocument/2006/relationships/oleObject" Target="../embeddings/oleObject27.bin"/><Relationship Id="rId26" Type="http://schemas.openxmlformats.org/officeDocument/2006/relationships/oleObject" Target="../embeddings/oleObject31.bin"/><Relationship Id="rId3" Type="http://schemas.openxmlformats.org/officeDocument/2006/relationships/vmlDrawing" Target="../drawings/vmlDrawing2.vml"/><Relationship Id="rId21" Type="http://schemas.openxmlformats.org/officeDocument/2006/relationships/image" Target="../media/image22.wmf"/><Relationship Id="rId34" Type="http://schemas.openxmlformats.org/officeDocument/2006/relationships/oleObject" Target="../embeddings/oleObject35.bin"/><Relationship Id="rId7" Type="http://schemas.openxmlformats.org/officeDocument/2006/relationships/image" Target="../media/image18.emf"/><Relationship Id="rId12" Type="http://schemas.openxmlformats.org/officeDocument/2006/relationships/oleObject" Target="../embeddings/oleObject24.bin"/><Relationship Id="rId17" Type="http://schemas.openxmlformats.org/officeDocument/2006/relationships/image" Target="../media/image20.wmf"/><Relationship Id="rId25" Type="http://schemas.openxmlformats.org/officeDocument/2006/relationships/image" Target="../media/image7.wmf"/><Relationship Id="rId33" Type="http://schemas.openxmlformats.org/officeDocument/2006/relationships/image" Target="../media/image25.wmf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26.bin"/><Relationship Id="rId20" Type="http://schemas.openxmlformats.org/officeDocument/2006/relationships/oleObject" Target="../embeddings/oleObject28.bin"/><Relationship Id="rId29" Type="http://schemas.openxmlformats.org/officeDocument/2006/relationships/image" Target="../media/image24.wmf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1.bin"/><Relationship Id="rId11" Type="http://schemas.openxmlformats.org/officeDocument/2006/relationships/image" Target="../media/image3.wmf"/><Relationship Id="rId24" Type="http://schemas.openxmlformats.org/officeDocument/2006/relationships/oleObject" Target="../embeddings/oleObject30.bin"/><Relationship Id="rId32" Type="http://schemas.openxmlformats.org/officeDocument/2006/relationships/oleObject" Target="../embeddings/oleObject34.bin"/><Relationship Id="rId5" Type="http://schemas.openxmlformats.org/officeDocument/2006/relationships/image" Target="../media/image2.wmf"/><Relationship Id="rId15" Type="http://schemas.openxmlformats.org/officeDocument/2006/relationships/image" Target="../media/image5.wmf"/><Relationship Id="rId23" Type="http://schemas.openxmlformats.org/officeDocument/2006/relationships/image" Target="../media/image6.wmf"/><Relationship Id="rId28" Type="http://schemas.openxmlformats.org/officeDocument/2006/relationships/oleObject" Target="../embeddings/oleObject32.bin"/><Relationship Id="rId10" Type="http://schemas.openxmlformats.org/officeDocument/2006/relationships/oleObject" Target="../embeddings/oleObject23.bin"/><Relationship Id="rId19" Type="http://schemas.openxmlformats.org/officeDocument/2006/relationships/image" Target="../media/image21.wmf"/><Relationship Id="rId31" Type="http://schemas.openxmlformats.org/officeDocument/2006/relationships/image" Target="../media/image17.wmf"/><Relationship Id="rId4" Type="http://schemas.openxmlformats.org/officeDocument/2006/relationships/oleObject" Target="../embeddings/oleObject20.bin"/><Relationship Id="rId9" Type="http://schemas.openxmlformats.org/officeDocument/2006/relationships/image" Target="../media/image19.emf"/><Relationship Id="rId14" Type="http://schemas.openxmlformats.org/officeDocument/2006/relationships/oleObject" Target="../embeddings/oleObject25.bin"/><Relationship Id="rId22" Type="http://schemas.openxmlformats.org/officeDocument/2006/relationships/oleObject" Target="../embeddings/oleObject29.bin"/><Relationship Id="rId27" Type="http://schemas.openxmlformats.org/officeDocument/2006/relationships/image" Target="../media/image23.wmf"/><Relationship Id="rId30" Type="http://schemas.openxmlformats.org/officeDocument/2006/relationships/oleObject" Target="../embeddings/oleObject33.bin"/><Relationship Id="rId35" Type="http://schemas.openxmlformats.org/officeDocument/2006/relationships/image" Target="../media/image26.w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8.bin"/><Relationship Id="rId13" Type="http://schemas.openxmlformats.org/officeDocument/2006/relationships/image" Target="../media/image6.wmf"/><Relationship Id="rId18" Type="http://schemas.openxmlformats.org/officeDocument/2006/relationships/oleObject" Target="../embeddings/oleObject43.bin"/><Relationship Id="rId26" Type="http://schemas.openxmlformats.org/officeDocument/2006/relationships/oleObject" Target="../embeddings/oleObject48.bin"/><Relationship Id="rId3" Type="http://schemas.openxmlformats.org/officeDocument/2006/relationships/vmlDrawing" Target="../drawings/vmlDrawing3.vml"/><Relationship Id="rId21" Type="http://schemas.openxmlformats.org/officeDocument/2006/relationships/image" Target="../media/image10.wmf"/><Relationship Id="rId34" Type="http://schemas.openxmlformats.org/officeDocument/2006/relationships/oleObject" Target="../embeddings/oleObject52.bin"/><Relationship Id="rId7" Type="http://schemas.openxmlformats.org/officeDocument/2006/relationships/image" Target="../media/image3.wmf"/><Relationship Id="rId12" Type="http://schemas.openxmlformats.org/officeDocument/2006/relationships/oleObject" Target="../embeddings/oleObject40.bin"/><Relationship Id="rId17" Type="http://schemas.openxmlformats.org/officeDocument/2006/relationships/image" Target="../media/image9.wmf"/><Relationship Id="rId25" Type="http://schemas.openxmlformats.org/officeDocument/2006/relationships/image" Target="../media/image12.wmf"/><Relationship Id="rId33" Type="http://schemas.openxmlformats.org/officeDocument/2006/relationships/image" Target="../media/image16.wmf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42.bin"/><Relationship Id="rId20" Type="http://schemas.openxmlformats.org/officeDocument/2006/relationships/oleObject" Target="../embeddings/oleObject45.bin"/><Relationship Id="rId29" Type="http://schemas.openxmlformats.org/officeDocument/2006/relationships/image" Target="../media/image14.wmf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37.bin"/><Relationship Id="rId11" Type="http://schemas.openxmlformats.org/officeDocument/2006/relationships/image" Target="../media/image5.wmf"/><Relationship Id="rId24" Type="http://schemas.openxmlformats.org/officeDocument/2006/relationships/oleObject" Target="../embeddings/oleObject47.bin"/><Relationship Id="rId32" Type="http://schemas.openxmlformats.org/officeDocument/2006/relationships/oleObject" Target="../embeddings/oleObject51.bin"/><Relationship Id="rId37" Type="http://schemas.openxmlformats.org/officeDocument/2006/relationships/image" Target="../media/image28.wmf"/><Relationship Id="rId5" Type="http://schemas.openxmlformats.org/officeDocument/2006/relationships/image" Target="../media/image7.wmf"/><Relationship Id="rId15" Type="http://schemas.openxmlformats.org/officeDocument/2006/relationships/image" Target="../media/image8.wmf"/><Relationship Id="rId23" Type="http://schemas.openxmlformats.org/officeDocument/2006/relationships/image" Target="../media/image11.wmf"/><Relationship Id="rId28" Type="http://schemas.openxmlformats.org/officeDocument/2006/relationships/oleObject" Target="../embeddings/oleObject49.bin"/><Relationship Id="rId36" Type="http://schemas.openxmlformats.org/officeDocument/2006/relationships/oleObject" Target="../embeddings/oleObject53.bin"/><Relationship Id="rId10" Type="http://schemas.openxmlformats.org/officeDocument/2006/relationships/oleObject" Target="../embeddings/oleObject39.bin"/><Relationship Id="rId19" Type="http://schemas.openxmlformats.org/officeDocument/2006/relationships/oleObject" Target="../embeddings/oleObject44.bin"/><Relationship Id="rId31" Type="http://schemas.openxmlformats.org/officeDocument/2006/relationships/image" Target="../media/image15.wmf"/><Relationship Id="rId4" Type="http://schemas.openxmlformats.org/officeDocument/2006/relationships/oleObject" Target="../embeddings/oleObject36.bin"/><Relationship Id="rId9" Type="http://schemas.openxmlformats.org/officeDocument/2006/relationships/image" Target="../media/image4.emf"/><Relationship Id="rId14" Type="http://schemas.openxmlformats.org/officeDocument/2006/relationships/oleObject" Target="../embeddings/oleObject41.bin"/><Relationship Id="rId22" Type="http://schemas.openxmlformats.org/officeDocument/2006/relationships/oleObject" Target="../embeddings/oleObject46.bin"/><Relationship Id="rId27" Type="http://schemas.openxmlformats.org/officeDocument/2006/relationships/image" Target="../media/image13.wmf"/><Relationship Id="rId30" Type="http://schemas.openxmlformats.org/officeDocument/2006/relationships/oleObject" Target="../embeddings/oleObject50.bin"/><Relationship Id="rId35" Type="http://schemas.openxmlformats.org/officeDocument/2006/relationships/image" Target="../media/image27.w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6.bin"/><Relationship Id="rId13" Type="http://schemas.openxmlformats.org/officeDocument/2006/relationships/image" Target="../media/image8.wmf"/><Relationship Id="rId18" Type="http://schemas.openxmlformats.org/officeDocument/2006/relationships/oleObject" Target="../embeddings/oleObject62.bin"/><Relationship Id="rId26" Type="http://schemas.openxmlformats.org/officeDocument/2006/relationships/oleObject" Target="../embeddings/oleObject66.bin"/><Relationship Id="rId3" Type="http://schemas.openxmlformats.org/officeDocument/2006/relationships/vmlDrawing" Target="../drawings/vmlDrawing4.vml"/><Relationship Id="rId21" Type="http://schemas.openxmlformats.org/officeDocument/2006/relationships/image" Target="../media/image11.wmf"/><Relationship Id="rId34" Type="http://schemas.openxmlformats.org/officeDocument/2006/relationships/oleObject" Target="../embeddings/oleObject70.bin"/><Relationship Id="rId7" Type="http://schemas.openxmlformats.org/officeDocument/2006/relationships/image" Target="../media/image4.emf"/><Relationship Id="rId12" Type="http://schemas.openxmlformats.org/officeDocument/2006/relationships/oleObject" Target="../embeddings/oleObject58.bin"/><Relationship Id="rId17" Type="http://schemas.openxmlformats.org/officeDocument/2006/relationships/oleObject" Target="../embeddings/oleObject61.bin"/><Relationship Id="rId25" Type="http://schemas.openxmlformats.org/officeDocument/2006/relationships/image" Target="../media/image13.wmf"/><Relationship Id="rId33" Type="http://schemas.openxmlformats.org/officeDocument/2006/relationships/image" Target="../media/image27.wmf"/><Relationship Id="rId2" Type="http://schemas.openxmlformats.org/officeDocument/2006/relationships/drawing" Target="../drawings/drawing4.xml"/><Relationship Id="rId16" Type="http://schemas.openxmlformats.org/officeDocument/2006/relationships/oleObject" Target="../embeddings/oleObject60.bin"/><Relationship Id="rId20" Type="http://schemas.openxmlformats.org/officeDocument/2006/relationships/oleObject" Target="../embeddings/oleObject63.bin"/><Relationship Id="rId29" Type="http://schemas.openxmlformats.org/officeDocument/2006/relationships/image" Target="../media/image15.wmf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55.bin"/><Relationship Id="rId11" Type="http://schemas.openxmlformats.org/officeDocument/2006/relationships/image" Target="../media/image6.wmf"/><Relationship Id="rId24" Type="http://schemas.openxmlformats.org/officeDocument/2006/relationships/oleObject" Target="../embeddings/oleObject65.bin"/><Relationship Id="rId32" Type="http://schemas.openxmlformats.org/officeDocument/2006/relationships/oleObject" Target="../embeddings/oleObject69.bin"/><Relationship Id="rId5" Type="http://schemas.openxmlformats.org/officeDocument/2006/relationships/image" Target="../media/image3.wmf"/><Relationship Id="rId15" Type="http://schemas.openxmlformats.org/officeDocument/2006/relationships/image" Target="../media/image9.wmf"/><Relationship Id="rId23" Type="http://schemas.openxmlformats.org/officeDocument/2006/relationships/image" Target="../media/image12.wmf"/><Relationship Id="rId28" Type="http://schemas.openxmlformats.org/officeDocument/2006/relationships/oleObject" Target="../embeddings/oleObject67.bin"/><Relationship Id="rId10" Type="http://schemas.openxmlformats.org/officeDocument/2006/relationships/oleObject" Target="../embeddings/oleObject57.bin"/><Relationship Id="rId19" Type="http://schemas.openxmlformats.org/officeDocument/2006/relationships/image" Target="../media/image10.wmf"/><Relationship Id="rId31" Type="http://schemas.openxmlformats.org/officeDocument/2006/relationships/image" Target="../media/image16.wmf"/><Relationship Id="rId4" Type="http://schemas.openxmlformats.org/officeDocument/2006/relationships/oleObject" Target="../embeddings/oleObject54.bin"/><Relationship Id="rId9" Type="http://schemas.openxmlformats.org/officeDocument/2006/relationships/image" Target="../media/image5.wmf"/><Relationship Id="rId14" Type="http://schemas.openxmlformats.org/officeDocument/2006/relationships/oleObject" Target="../embeddings/oleObject59.bin"/><Relationship Id="rId22" Type="http://schemas.openxmlformats.org/officeDocument/2006/relationships/oleObject" Target="../embeddings/oleObject64.bin"/><Relationship Id="rId27" Type="http://schemas.openxmlformats.org/officeDocument/2006/relationships/image" Target="../media/image14.wmf"/><Relationship Id="rId30" Type="http://schemas.openxmlformats.org/officeDocument/2006/relationships/oleObject" Target="../embeddings/oleObject68.bin"/><Relationship Id="rId35" Type="http://schemas.openxmlformats.org/officeDocument/2006/relationships/image" Target="../media/image28.w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73.bin"/><Relationship Id="rId13" Type="http://schemas.openxmlformats.org/officeDocument/2006/relationships/image" Target="../media/image8.wmf"/><Relationship Id="rId18" Type="http://schemas.openxmlformats.org/officeDocument/2006/relationships/oleObject" Target="../embeddings/oleObject79.bin"/><Relationship Id="rId26" Type="http://schemas.openxmlformats.org/officeDocument/2006/relationships/oleObject" Target="../embeddings/oleObject83.bin"/><Relationship Id="rId3" Type="http://schemas.openxmlformats.org/officeDocument/2006/relationships/vmlDrawing" Target="../drawings/vmlDrawing5.vml"/><Relationship Id="rId21" Type="http://schemas.openxmlformats.org/officeDocument/2006/relationships/image" Target="../media/image11.wmf"/><Relationship Id="rId34" Type="http://schemas.openxmlformats.org/officeDocument/2006/relationships/oleObject" Target="../embeddings/oleObject87.bin"/><Relationship Id="rId7" Type="http://schemas.openxmlformats.org/officeDocument/2006/relationships/image" Target="../media/image4.emf"/><Relationship Id="rId12" Type="http://schemas.openxmlformats.org/officeDocument/2006/relationships/oleObject" Target="../embeddings/oleObject75.bin"/><Relationship Id="rId17" Type="http://schemas.openxmlformats.org/officeDocument/2006/relationships/oleObject" Target="../embeddings/oleObject78.bin"/><Relationship Id="rId25" Type="http://schemas.openxmlformats.org/officeDocument/2006/relationships/image" Target="../media/image13.wmf"/><Relationship Id="rId33" Type="http://schemas.openxmlformats.org/officeDocument/2006/relationships/image" Target="../media/image27.wmf"/><Relationship Id="rId2" Type="http://schemas.openxmlformats.org/officeDocument/2006/relationships/drawing" Target="../drawings/drawing5.xml"/><Relationship Id="rId16" Type="http://schemas.openxmlformats.org/officeDocument/2006/relationships/oleObject" Target="../embeddings/oleObject77.bin"/><Relationship Id="rId20" Type="http://schemas.openxmlformats.org/officeDocument/2006/relationships/oleObject" Target="../embeddings/oleObject80.bin"/><Relationship Id="rId29" Type="http://schemas.openxmlformats.org/officeDocument/2006/relationships/image" Target="../media/image15.wmf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72.bin"/><Relationship Id="rId11" Type="http://schemas.openxmlformats.org/officeDocument/2006/relationships/image" Target="../media/image6.wmf"/><Relationship Id="rId24" Type="http://schemas.openxmlformats.org/officeDocument/2006/relationships/oleObject" Target="../embeddings/oleObject82.bin"/><Relationship Id="rId32" Type="http://schemas.openxmlformats.org/officeDocument/2006/relationships/oleObject" Target="../embeddings/oleObject86.bin"/><Relationship Id="rId5" Type="http://schemas.openxmlformats.org/officeDocument/2006/relationships/image" Target="../media/image3.wmf"/><Relationship Id="rId15" Type="http://schemas.openxmlformats.org/officeDocument/2006/relationships/image" Target="../media/image9.wmf"/><Relationship Id="rId23" Type="http://schemas.openxmlformats.org/officeDocument/2006/relationships/image" Target="../media/image12.wmf"/><Relationship Id="rId28" Type="http://schemas.openxmlformats.org/officeDocument/2006/relationships/oleObject" Target="../embeddings/oleObject84.bin"/><Relationship Id="rId10" Type="http://schemas.openxmlformats.org/officeDocument/2006/relationships/oleObject" Target="../embeddings/oleObject74.bin"/><Relationship Id="rId19" Type="http://schemas.openxmlformats.org/officeDocument/2006/relationships/image" Target="../media/image10.wmf"/><Relationship Id="rId31" Type="http://schemas.openxmlformats.org/officeDocument/2006/relationships/image" Target="../media/image16.wmf"/><Relationship Id="rId4" Type="http://schemas.openxmlformats.org/officeDocument/2006/relationships/oleObject" Target="../embeddings/oleObject71.bin"/><Relationship Id="rId9" Type="http://schemas.openxmlformats.org/officeDocument/2006/relationships/image" Target="../media/image5.wmf"/><Relationship Id="rId14" Type="http://schemas.openxmlformats.org/officeDocument/2006/relationships/oleObject" Target="../embeddings/oleObject76.bin"/><Relationship Id="rId22" Type="http://schemas.openxmlformats.org/officeDocument/2006/relationships/oleObject" Target="../embeddings/oleObject81.bin"/><Relationship Id="rId27" Type="http://schemas.openxmlformats.org/officeDocument/2006/relationships/image" Target="../media/image14.wmf"/><Relationship Id="rId30" Type="http://schemas.openxmlformats.org/officeDocument/2006/relationships/oleObject" Target="../embeddings/oleObject85.bin"/><Relationship Id="rId35" Type="http://schemas.openxmlformats.org/officeDocument/2006/relationships/image" Target="../media/image28.wmf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90.bin"/><Relationship Id="rId13" Type="http://schemas.openxmlformats.org/officeDocument/2006/relationships/image" Target="../media/image7.wmf"/><Relationship Id="rId18" Type="http://schemas.openxmlformats.org/officeDocument/2006/relationships/oleObject" Target="../embeddings/oleObject95.bin"/><Relationship Id="rId26" Type="http://schemas.openxmlformats.org/officeDocument/2006/relationships/oleObject" Target="../embeddings/oleObject100.bin"/><Relationship Id="rId3" Type="http://schemas.openxmlformats.org/officeDocument/2006/relationships/vmlDrawing" Target="../drawings/vmlDrawing6.vml"/><Relationship Id="rId21" Type="http://schemas.openxmlformats.org/officeDocument/2006/relationships/image" Target="../media/image10.wmf"/><Relationship Id="rId34" Type="http://schemas.openxmlformats.org/officeDocument/2006/relationships/oleObject" Target="../embeddings/oleObject104.bin"/><Relationship Id="rId7" Type="http://schemas.openxmlformats.org/officeDocument/2006/relationships/image" Target="../media/image4.emf"/><Relationship Id="rId12" Type="http://schemas.openxmlformats.org/officeDocument/2006/relationships/oleObject" Target="../embeddings/oleObject92.bin"/><Relationship Id="rId17" Type="http://schemas.openxmlformats.org/officeDocument/2006/relationships/image" Target="../media/image9.wmf"/><Relationship Id="rId25" Type="http://schemas.openxmlformats.org/officeDocument/2006/relationships/image" Target="../media/image12.wmf"/><Relationship Id="rId33" Type="http://schemas.openxmlformats.org/officeDocument/2006/relationships/image" Target="../media/image16.wmf"/><Relationship Id="rId2" Type="http://schemas.openxmlformats.org/officeDocument/2006/relationships/drawing" Target="../drawings/drawing6.xml"/><Relationship Id="rId16" Type="http://schemas.openxmlformats.org/officeDocument/2006/relationships/oleObject" Target="../embeddings/oleObject94.bin"/><Relationship Id="rId20" Type="http://schemas.openxmlformats.org/officeDocument/2006/relationships/oleObject" Target="../embeddings/oleObject97.bin"/><Relationship Id="rId29" Type="http://schemas.openxmlformats.org/officeDocument/2006/relationships/image" Target="../media/image14.wmf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89.bin"/><Relationship Id="rId11" Type="http://schemas.openxmlformats.org/officeDocument/2006/relationships/image" Target="../media/image6.wmf"/><Relationship Id="rId24" Type="http://schemas.openxmlformats.org/officeDocument/2006/relationships/oleObject" Target="../embeddings/oleObject99.bin"/><Relationship Id="rId32" Type="http://schemas.openxmlformats.org/officeDocument/2006/relationships/oleObject" Target="../embeddings/oleObject103.bin"/><Relationship Id="rId5" Type="http://schemas.openxmlformats.org/officeDocument/2006/relationships/image" Target="../media/image3.wmf"/><Relationship Id="rId15" Type="http://schemas.openxmlformats.org/officeDocument/2006/relationships/image" Target="../media/image8.wmf"/><Relationship Id="rId23" Type="http://schemas.openxmlformats.org/officeDocument/2006/relationships/image" Target="../media/image11.wmf"/><Relationship Id="rId28" Type="http://schemas.openxmlformats.org/officeDocument/2006/relationships/oleObject" Target="../embeddings/oleObject101.bin"/><Relationship Id="rId10" Type="http://schemas.openxmlformats.org/officeDocument/2006/relationships/oleObject" Target="../embeddings/oleObject91.bin"/><Relationship Id="rId19" Type="http://schemas.openxmlformats.org/officeDocument/2006/relationships/oleObject" Target="../embeddings/oleObject96.bin"/><Relationship Id="rId31" Type="http://schemas.openxmlformats.org/officeDocument/2006/relationships/image" Target="../media/image15.wmf"/><Relationship Id="rId4" Type="http://schemas.openxmlformats.org/officeDocument/2006/relationships/oleObject" Target="../embeddings/oleObject88.bin"/><Relationship Id="rId9" Type="http://schemas.openxmlformats.org/officeDocument/2006/relationships/image" Target="../media/image5.wmf"/><Relationship Id="rId14" Type="http://schemas.openxmlformats.org/officeDocument/2006/relationships/oleObject" Target="../embeddings/oleObject93.bin"/><Relationship Id="rId22" Type="http://schemas.openxmlformats.org/officeDocument/2006/relationships/oleObject" Target="../embeddings/oleObject98.bin"/><Relationship Id="rId27" Type="http://schemas.openxmlformats.org/officeDocument/2006/relationships/image" Target="../media/image13.wmf"/><Relationship Id="rId30" Type="http://schemas.openxmlformats.org/officeDocument/2006/relationships/oleObject" Target="../embeddings/oleObject102.bin"/><Relationship Id="rId35" Type="http://schemas.openxmlformats.org/officeDocument/2006/relationships/image" Target="../media/image17.wmf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7.bin"/><Relationship Id="rId13" Type="http://schemas.openxmlformats.org/officeDocument/2006/relationships/image" Target="../media/image5.wmf"/><Relationship Id="rId18" Type="http://schemas.openxmlformats.org/officeDocument/2006/relationships/oleObject" Target="../embeddings/oleObject112.bin"/><Relationship Id="rId26" Type="http://schemas.openxmlformats.org/officeDocument/2006/relationships/oleObject" Target="../embeddings/oleObject116.bin"/><Relationship Id="rId3" Type="http://schemas.openxmlformats.org/officeDocument/2006/relationships/vmlDrawing" Target="../drawings/vmlDrawing7.vml"/><Relationship Id="rId21" Type="http://schemas.openxmlformats.org/officeDocument/2006/relationships/image" Target="../media/image6.wmf"/><Relationship Id="rId34" Type="http://schemas.openxmlformats.org/officeDocument/2006/relationships/oleObject" Target="../embeddings/oleObject120.bin"/><Relationship Id="rId7" Type="http://schemas.openxmlformats.org/officeDocument/2006/relationships/image" Target="../media/image19.emf"/><Relationship Id="rId12" Type="http://schemas.openxmlformats.org/officeDocument/2006/relationships/oleObject" Target="../embeddings/oleObject109.bin"/><Relationship Id="rId17" Type="http://schemas.openxmlformats.org/officeDocument/2006/relationships/image" Target="../media/image21.wmf"/><Relationship Id="rId25" Type="http://schemas.openxmlformats.org/officeDocument/2006/relationships/image" Target="../media/image23.wmf"/><Relationship Id="rId33" Type="http://schemas.openxmlformats.org/officeDocument/2006/relationships/image" Target="../media/image26.wmf"/><Relationship Id="rId2" Type="http://schemas.openxmlformats.org/officeDocument/2006/relationships/drawing" Target="../drawings/drawing7.xml"/><Relationship Id="rId16" Type="http://schemas.openxmlformats.org/officeDocument/2006/relationships/oleObject" Target="../embeddings/oleObject111.bin"/><Relationship Id="rId20" Type="http://schemas.openxmlformats.org/officeDocument/2006/relationships/oleObject" Target="../embeddings/oleObject113.bin"/><Relationship Id="rId29" Type="http://schemas.openxmlformats.org/officeDocument/2006/relationships/image" Target="../media/image17.wmf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106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5.bin"/><Relationship Id="rId32" Type="http://schemas.openxmlformats.org/officeDocument/2006/relationships/oleObject" Target="../embeddings/oleObject119.bin"/><Relationship Id="rId37" Type="http://schemas.openxmlformats.org/officeDocument/2006/relationships/oleObject" Target="../embeddings/oleObject122.bin"/><Relationship Id="rId5" Type="http://schemas.openxmlformats.org/officeDocument/2006/relationships/image" Target="../media/image18.emf"/><Relationship Id="rId15" Type="http://schemas.openxmlformats.org/officeDocument/2006/relationships/image" Target="../media/image20.wmf"/><Relationship Id="rId23" Type="http://schemas.openxmlformats.org/officeDocument/2006/relationships/image" Target="../media/image7.wmf"/><Relationship Id="rId28" Type="http://schemas.openxmlformats.org/officeDocument/2006/relationships/oleObject" Target="../embeddings/oleObject117.bin"/><Relationship Id="rId36" Type="http://schemas.openxmlformats.org/officeDocument/2006/relationships/oleObject" Target="../embeddings/oleObject121.bin"/><Relationship Id="rId10" Type="http://schemas.openxmlformats.org/officeDocument/2006/relationships/oleObject" Target="../embeddings/oleObject108.bin"/><Relationship Id="rId19" Type="http://schemas.openxmlformats.org/officeDocument/2006/relationships/image" Target="../media/image22.wmf"/><Relationship Id="rId31" Type="http://schemas.openxmlformats.org/officeDocument/2006/relationships/image" Target="../media/image25.wmf"/><Relationship Id="rId4" Type="http://schemas.openxmlformats.org/officeDocument/2006/relationships/oleObject" Target="../embeddings/oleObject105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110.bin"/><Relationship Id="rId22" Type="http://schemas.openxmlformats.org/officeDocument/2006/relationships/oleObject" Target="../embeddings/oleObject114.bin"/><Relationship Id="rId27" Type="http://schemas.openxmlformats.org/officeDocument/2006/relationships/image" Target="../media/image24.wmf"/><Relationship Id="rId30" Type="http://schemas.openxmlformats.org/officeDocument/2006/relationships/oleObject" Target="../embeddings/oleObject118.bin"/><Relationship Id="rId35" Type="http://schemas.openxmlformats.org/officeDocument/2006/relationships/image" Target="../media/image29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07"/>
  <sheetViews>
    <sheetView tabSelected="1" workbookViewId="0">
      <selection activeCell="D36" sqref="D36"/>
    </sheetView>
  </sheetViews>
  <sheetFormatPr defaultRowHeight="12.75" x14ac:dyDescent="0.2"/>
  <cols>
    <col min="1" max="1" width="36.5703125" style="2" customWidth="1"/>
    <col min="2" max="2" width="18.5703125" style="2" customWidth="1"/>
    <col min="3" max="3" width="13.28515625" style="2" customWidth="1"/>
    <col min="4" max="4" width="25.5703125" style="2" customWidth="1"/>
    <col min="5" max="5" width="21.42578125" style="2" customWidth="1"/>
    <col min="6" max="6" width="16.7109375" style="2" customWidth="1"/>
    <col min="7" max="7" width="14.140625" style="2" customWidth="1"/>
    <col min="8" max="8" width="26.28515625" style="2" customWidth="1"/>
    <col min="9" max="9" width="21.28515625" style="2" customWidth="1"/>
    <col min="10" max="10" width="20.140625" style="2" customWidth="1"/>
    <col min="11" max="11" width="15.140625" style="2" customWidth="1"/>
    <col min="12" max="12" width="12.140625" style="2" customWidth="1"/>
    <col min="13" max="13" width="11.5703125" style="2" customWidth="1"/>
    <col min="14" max="14" width="13.28515625" style="2" customWidth="1"/>
    <col min="15" max="15" width="13.42578125" style="2" customWidth="1"/>
    <col min="16" max="16" width="12" style="2" customWidth="1"/>
    <col min="17" max="17" width="15" style="2" customWidth="1"/>
    <col min="18" max="27" width="9.140625" style="2"/>
    <col min="28" max="28" width="12.5703125" style="2" bestFit="1" customWidth="1"/>
    <col min="29" max="16384" width="9.140625" style="2"/>
  </cols>
  <sheetData>
    <row r="1" spans="1:28" x14ac:dyDescent="0.2">
      <c r="A1" s="92" t="s">
        <v>136</v>
      </c>
    </row>
    <row r="2" spans="1:28" x14ac:dyDescent="0.2">
      <c r="A2" s="92" t="s">
        <v>137</v>
      </c>
    </row>
    <row r="3" spans="1:28" x14ac:dyDescent="0.2">
      <c r="A3" s="109" t="s">
        <v>3</v>
      </c>
    </row>
    <row r="4" spans="1:28" x14ac:dyDescent="0.2">
      <c r="A4" s="8" t="s">
        <v>157</v>
      </c>
    </row>
    <row r="5" spans="1:28" x14ac:dyDescent="0.2">
      <c r="A5" s="94" t="s">
        <v>138</v>
      </c>
      <c r="B5" s="9"/>
      <c r="C5" s="9"/>
    </row>
    <row r="6" spans="1:28" x14ac:dyDescent="0.2">
      <c r="A6" s="77" t="s">
        <v>4</v>
      </c>
      <c r="B6" s="9"/>
      <c r="C6" s="9"/>
    </row>
    <row r="7" spans="1:28" x14ac:dyDescent="0.2">
      <c r="A7" s="37" t="s">
        <v>135</v>
      </c>
      <c r="B7" s="11"/>
      <c r="C7" s="11"/>
    </row>
    <row r="8" spans="1:28" x14ac:dyDescent="0.2">
      <c r="A8" s="11"/>
      <c r="B8" s="11" t="s">
        <v>17</v>
      </c>
      <c r="C8" s="11" t="s">
        <v>5</v>
      </c>
    </row>
    <row r="9" spans="1:28" ht="15.75" x14ac:dyDescent="0.3">
      <c r="A9" s="2" t="s">
        <v>6</v>
      </c>
      <c r="B9" s="107" t="s">
        <v>144</v>
      </c>
      <c r="C9" s="12">
        <v>150000</v>
      </c>
    </row>
    <row r="10" spans="1:28" ht="16.5" customHeight="1" x14ac:dyDescent="0.3">
      <c r="A10" s="2" t="s">
        <v>18</v>
      </c>
      <c r="B10" s="32" t="s">
        <v>123</v>
      </c>
      <c r="C10" s="12">
        <f>C12/C11</f>
        <v>100000</v>
      </c>
      <c r="E10" s="13"/>
    </row>
    <row r="11" spans="1:28" x14ac:dyDescent="0.2">
      <c r="A11" s="2" t="s">
        <v>7</v>
      </c>
      <c r="B11" s="32" t="s">
        <v>2</v>
      </c>
      <c r="C11" s="14">
        <f>(C9-C15)/C9</f>
        <v>0.4</v>
      </c>
      <c r="AB11" s="15"/>
    </row>
    <row r="12" spans="1:28" ht="15.75" x14ac:dyDescent="0.3">
      <c r="A12" s="2" t="s">
        <v>8</v>
      </c>
      <c r="B12" s="32" t="s">
        <v>124</v>
      </c>
      <c r="C12" s="12">
        <v>40000</v>
      </c>
      <c r="AB12" s="15"/>
    </row>
    <row r="13" spans="1:28" x14ac:dyDescent="0.2">
      <c r="A13" s="2" t="s">
        <v>9</v>
      </c>
      <c r="B13" s="32" t="s">
        <v>87</v>
      </c>
      <c r="C13" s="12">
        <f>C11*C9-C12</f>
        <v>20000</v>
      </c>
      <c r="AB13" s="15"/>
    </row>
    <row r="14" spans="1:28" x14ac:dyDescent="0.2">
      <c r="A14" s="109" t="s">
        <v>153</v>
      </c>
      <c r="B14" s="107" t="s">
        <v>152</v>
      </c>
      <c r="C14" s="16">
        <f>C13/C9</f>
        <v>0.13333333333333333</v>
      </c>
      <c r="AB14" s="15"/>
    </row>
    <row r="15" spans="1:28" ht="15.75" x14ac:dyDescent="0.3">
      <c r="A15" s="2" t="s">
        <v>10</v>
      </c>
      <c r="B15" s="32" t="s">
        <v>125</v>
      </c>
      <c r="C15" s="12">
        <v>90000</v>
      </c>
    </row>
    <row r="16" spans="1:28" ht="15.75" x14ac:dyDescent="0.3">
      <c r="A16" s="2" t="s">
        <v>11</v>
      </c>
      <c r="B16" s="32" t="s">
        <v>126</v>
      </c>
      <c r="C16" s="12">
        <f>C9-C10</f>
        <v>50000</v>
      </c>
      <c r="F16"/>
    </row>
    <row r="17" spans="1:14" ht="15.75" x14ac:dyDescent="0.3">
      <c r="A17" s="2" t="s">
        <v>84</v>
      </c>
      <c r="B17" s="32" t="s">
        <v>127</v>
      </c>
      <c r="C17" s="16">
        <f>(C9-C10)/C9</f>
        <v>0.33333333333333331</v>
      </c>
    </row>
    <row r="18" spans="1:14" ht="15.75" x14ac:dyDescent="0.3">
      <c r="A18" s="2" t="s">
        <v>20</v>
      </c>
      <c r="B18" s="32" t="s">
        <v>128</v>
      </c>
      <c r="C18" s="14">
        <v>0.15</v>
      </c>
    </row>
    <row r="19" spans="1:14" ht="15.75" x14ac:dyDescent="0.3">
      <c r="A19" s="2" t="s">
        <v>21</v>
      </c>
      <c r="B19" s="32" t="s">
        <v>128</v>
      </c>
      <c r="C19" s="14">
        <v>-0.15</v>
      </c>
    </row>
    <row r="20" spans="1:14" ht="27" x14ac:dyDescent="0.3">
      <c r="A20" s="78" t="s">
        <v>134</v>
      </c>
      <c r="B20" s="107" t="s">
        <v>145</v>
      </c>
      <c r="C20" s="16">
        <f>C16/C10</f>
        <v>0.5</v>
      </c>
      <c r="G20"/>
      <c r="I20"/>
      <c r="J20"/>
    </row>
    <row r="21" spans="1:14" ht="15.75" x14ac:dyDescent="0.3">
      <c r="A21" s="2" t="s">
        <v>19</v>
      </c>
      <c r="B21" s="32" t="s">
        <v>130</v>
      </c>
      <c r="C21" s="12">
        <f>C9-C15</f>
        <v>60000</v>
      </c>
    </row>
    <row r="22" spans="1:14" ht="15.75" x14ac:dyDescent="0.3">
      <c r="A22" s="9" t="s">
        <v>13</v>
      </c>
      <c r="B22" s="33" t="s">
        <v>131</v>
      </c>
      <c r="C22" s="17">
        <f>C21/C13</f>
        <v>3</v>
      </c>
      <c r="M22" s="14"/>
    </row>
    <row r="23" spans="1:14" ht="15" x14ac:dyDescent="0.25">
      <c r="A23" s="22" t="s">
        <v>82</v>
      </c>
      <c r="B23" s="96" t="s">
        <v>83</v>
      </c>
      <c r="C23" s="17">
        <f>C9/C10</f>
        <v>1.5</v>
      </c>
      <c r="E23"/>
      <c r="M23" s="14"/>
    </row>
    <row r="24" spans="1:14" x14ac:dyDescent="0.2">
      <c r="A24" s="97" t="s">
        <v>139</v>
      </c>
      <c r="B24" s="98" t="s">
        <v>140</v>
      </c>
      <c r="C24" s="19">
        <v>1.1000000000000001</v>
      </c>
      <c r="M24" s="14"/>
    </row>
    <row r="25" spans="1:14" ht="15" x14ac:dyDescent="0.25">
      <c r="A25" s="9"/>
      <c r="B25" s="9"/>
      <c r="C25" s="17"/>
      <c r="G25"/>
      <c r="H25"/>
      <c r="M25" s="14"/>
    </row>
    <row r="26" spans="1:14" x14ac:dyDescent="0.2">
      <c r="A26" s="20" t="s">
        <v>74</v>
      </c>
      <c r="B26" s="9"/>
      <c r="C26" s="17"/>
      <c r="M26" s="14"/>
    </row>
    <row r="27" spans="1:14" x14ac:dyDescent="0.2">
      <c r="A27" s="101" t="s">
        <v>74</v>
      </c>
      <c r="B27" s="125" t="s">
        <v>142</v>
      </c>
      <c r="C27" s="125"/>
      <c r="D27" s="125"/>
      <c r="E27" s="125" t="s">
        <v>172</v>
      </c>
      <c r="F27" s="125"/>
      <c r="G27" s="125"/>
      <c r="H27" s="126" t="s">
        <v>143</v>
      </c>
      <c r="I27" s="127"/>
      <c r="J27" s="127"/>
    </row>
    <row r="28" spans="1:14" ht="37.5" customHeight="1" x14ac:dyDescent="0.2">
      <c r="A28" s="104" t="s">
        <v>77</v>
      </c>
      <c r="B28" s="124"/>
      <c r="C28" s="124"/>
      <c r="D28" s="124"/>
      <c r="E28" s="128"/>
      <c r="F28" s="128"/>
      <c r="G28" s="128"/>
      <c r="H28" s="128"/>
      <c r="I28" s="128"/>
      <c r="J28" s="128"/>
      <c r="N28" s="14"/>
    </row>
    <row r="29" spans="1:14" ht="42.75" customHeight="1" x14ac:dyDescent="0.2">
      <c r="A29" s="100" t="s">
        <v>78</v>
      </c>
      <c r="B29" s="124"/>
      <c r="C29" s="124"/>
      <c r="D29" s="124"/>
      <c r="E29" s="124"/>
      <c r="F29" s="124"/>
      <c r="G29" s="124"/>
      <c r="H29" s="124"/>
      <c r="I29" s="124"/>
      <c r="J29" s="124"/>
      <c r="N29" s="14"/>
    </row>
    <row r="30" spans="1:14" ht="90.75" customHeight="1" x14ac:dyDescent="0.2">
      <c r="A30" s="23" t="s">
        <v>79</v>
      </c>
      <c r="B30" s="123"/>
      <c r="C30" s="123"/>
      <c r="D30" s="123"/>
      <c r="E30" s="122"/>
      <c r="F30" s="122"/>
      <c r="G30" s="122"/>
      <c r="H30" s="122"/>
      <c r="I30" s="122"/>
      <c r="J30" s="122"/>
      <c r="N30" s="14"/>
    </row>
    <row r="31" spans="1:14" ht="37.5" customHeight="1" x14ac:dyDescent="0.2">
      <c r="A31" s="23" t="s">
        <v>76</v>
      </c>
      <c r="B31" s="123"/>
      <c r="C31" s="123"/>
      <c r="D31" s="123"/>
      <c r="E31" s="122"/>
      <c r="F31" s="122"/>
      <c r="G31" s="122"/>
      <c r="H31" s="122"/>
      <c r="I31" s="122"/>
      <c r="J31" s="122"/>
      <c r="N31" s="14"/>
    </row>
    <row r="32" spans="1:14" ht="71.25" customHeight="1" x14ac:dyDescent="0.2">
      <c r="A32" s="102" t="s">
        <v>80</v>
      </c>
      <c r="B32" s="122"/>
      <c r="C32" s="122"/>
      <c r="D32" s="122"/>
      <c r="E32" s="122"/>
      <c r="F32" s="122"/>
      <c r="G32" s="122"/>
      <c r="H32" s="122"/>
      <c r="I32" s="122"/>
      <c r="J32" s="122"/>
      <c r="N32" s="14"/>
    </row>
    <row r="33" spans="1:15" ht="41.25" customHeight="1" x14ac:dyDescent="0.25">
      <c r="A33" s="103" t="s">
        <v>81</v>
      </c>
      <c r="B33" s="121"/>
      <c r="C33" s="121"/>
      <c r="D33" s="121"/>
      <c r="E33" s="122"/>
      <c r="F33" s="122"/>
      <c r="G33" s="122"/>
      <c r="H33" s="122"/>
      <c r="I33" s="122"/>
      <c r="J33" s="122"/>
      <c r="N33" s="14"/>
    </row>
    <row r="34" spans="1:15" ht="39" customHeight="1" x14ac:dyDescent="0.2">
      <c r="A34" s="103" t="s">
        <v>75</v>
      </c>
      <c r="B34" s="122"/>
      <c r="C34" s="122"/>
      <c r="D34" s="122"/>
      <c r="E34" s="122"/>
      <c r="F34" s="122"/>
      <c r="G34" s="122"/>
      <c r="H34" s="122"/>
      <c r="I34" s="122"/>
      <c r="J34" s="122"/>
      <c r="N34" s="14"/>
    </row>
    <row r="35" spans="1:15" x14ac:dyDescent="0.2">
      <c r="A35" s="9"/>
      <c r="B35" s="9"/>
      <c r="C35" s="17"/>
      <c r="M35" s="14"/>
    </row>
    <row r="36" spans="1:15" ht="15" x14ac:dyDescent="0.25">
      <c r="A36" s="9"/>
      <c r="B36" s="9"/>
      <c r="C36" s="17"/>
      <c r="F36"/>
      <c r="I36" s="16"/>
      <c r="M36" s="14"/>
    </row>
    <row r="37" spans="1:15" ht="15" x14ac:dyDescent="0.25">
      <c r="A37" s="20" t="s">
        <v>158</v>
      </c>
      <c r="B37"/>
      <c r="C37" s="17"/>
      <c r="E37"/>
      <c r="H37"/>
      <c r="M37" s="14"/>
    </row>
    <row r="38" spans="1:15" x14ac:dyDescent="0.2">
      <c r="A38" s="22"/>
      <c r="B38" s="9"/>
      <c r="C38" s="17"/>
      <c r="D38" s="9"/>
      <c r="E38" s="9"/>
      <c r="F38" s="9"/>
      <c r="G38" s="9"/>
      <c r="H38" s="9"/>
      <c r="I38" s="9"/>
      <c r="J38" s="9"/>
      <c r="M38" s="14"/>
    </row>
    <row r="39" spans="1:15" ht="15" x14ac:dyDescent="0.25">
      <c r="B39" s="29"/>
      <c r="C39" s="16"/>
      <c r="D39" s="12"/>
      <c r="E39"/>
      <c r="F39" s="16"/>
      <c r="H39" s="12"/>
      <c r="I39"/>
    </row>
    <row r="40" spans="1:15" ht="38.25" x14ac:dyDescent="0.2">
      <c r="A40" s="115" t="s">
        <v>14</v>
      </c>
      <c r="B40" s="105" t="s">
        <v>154</v>
      </c>
      <c r="C40" s="105" t="s">
        <v>155</v>
      </c>
      <c r="D40" s="105" t="s">
        <v>160</v>
      </c>
      <c r="E40" s="105" t="s">
        <v>159</v>
      </c>
      <c r="F40" s="105" t="s">
        <v>161</v>
      </c>
      <c r="G40" s="105" t="s">
        <v>162</v>
      </c>
      <c r="H40" s="105" t="s">
        <v>163</v>
      </c>
      <c r="I40" s="105" t="s">
        <v>146</v>
      </c>
      <c r="J40" s="105" t="s">
        <v>147</v>
      </c>
      <c r="K40" s="115" t="s">
        <v>173</v>
      </c>
      <c r="L40" s="105" t="s">
        <v>148</v>
      </c>
    </row>
    <row r="41" spans="1:15" ht="15" x14ac:dyDescent="0.25">
      <c r="A41" s="2">
        <v>1</v>
      </c>
      <c r="B41" s="12">
        <f>$C$16*(1+$C$18)^(A41-1)+$C$10</f>
        <v>150000</v>
      </c>
      <c r="C41" s="12">
        <f>$C$16*(1+$C$24*$C$18)^(A41-1)+$C$10</f>
        <v>150000</v>
      </c>
      <c r="D41" s="12">
        <f>$C$16*E41+$C$10</f>
        <v>150000</v>
      </c>
      <c r="E41" s="113">
        <v>1</v>
      </c>
      <c r="F41" s="112">
        <f>$C$11*$C$16*(1+$C$18)^(A41-1)</f>
        <v>20000</v>
      </c>
      <c r="G41" s="112">
        <f>$C$11*$C$16*(1+$C$24*$C$18)^(A41-1)</f>
        <v>20000</v>
      </c>
      <c r="H41" s="112">
        <f>$C$11*$C$16*E41</f>
        <v>20000</v>
      </c>
      <c r="I41" s="12"/>
      <c r="J41"/>
    </row>
    <row r="42" spans="1:15" ht="15" x14ac:dyDescent="0.25">
      <c r="A42" s="2">
        <v>2</v>
      </c>
      <c r="B42" s="12">
        <f>$C$16*(1+$C$18)^(A42-1)+$C$10</f>
        <v>157500</v>
      </c>
      <c r="C42" s="12">
        <f>$C$16*(1+$C$24*$C$18)^(A42-1)+$C$10</f>
        <v>158250</v>
      </c>
      <c r="D42" s="12">
        <f>$C$16*E42+$C$10</f>
        <v>158250</v>
      </c>
      <c r="E42" s="113">
        <f>(1+$C$18*$C$24^A41)*E41</f>
        <v>1.165</v>
      </c>
      <c r="F42" s="112">
        <f>$C$11*$C$16*(1+$C$18)^(A42-1)</f>
        <v>23000</v>
      </c>
      <c r="G42" s="112">
        <f>$C$11*$C$16*(1+$C$24*$C$18)^(A42-1)</f>
        <v>23300</v>
      </c>
      <c r="H42" s="112">
        <f>$C$11*$C$16*E42</f>
        <v>23300</v>
      </c>
      <c r="I42" s="16">
        <f>$C$18/(1+1/($C$20*(1+$C$18)^(A41-1)))</f>
        <v>4.9999999999999996E-2</v>
      </c>
      <c r="J42" s="111">
        <f>$C$24*$C$18/(1+1/($C$20*(1+$C$24*$C$18)^(A41-1)))</f>
        <v>5.5E-2</v>
      </c>
      <c r="K42" s="30">
        <f>$C$18*$C$24^A41</f>
        <v>0.16500000000000001</v>
      </c>
      <c r="L42" s="16">
        <f>K42/(1+1/($C$20*E41))</f>
        <v>5.5E-2</v>
      </c>
      <c r="M42" s="114"/>
      <c r="N42" s="114"/>
      <c r="O42" s="114"/>
    </row>
    <row r="43" spans="1:15" ht="15" x14ac:dyDescent="0.25">
      <c r="A43" s="2">
        <v>3</v>
      </c>
      <c r="B43" s="12">
        <f t="shared" ref="B43:B81" si="0">$C$16*(1+$C$18)^(A43-1)+$C$10</f>
        <v>166125</v>
      </c>
      <c r="C43" s="12">
        <f t="shared" ref="C43:C81" si="1">$C$16*(1+$C$24*$C$18)^(A43-1)+$C$10</f>
        <v>167861.25</v>
      </c>
      <c r="D43" s="12">
        <f t="shared" ref="D43:D81" si="2">$C$16*E43+$C$10</f>
        <v>168822.375</v>
      </c>
      <c r="E43" s="113">
        <f>(1+$C$18*$C$24^A42)*E42</f>
        <v>1.3764475</v>
      </c>
      <c r="F43" s="112">
        <f t="shared" ref="F43:F81" si="3">$C$11*$C$16*(1+$C$18)^(A43-1)</f>
        <v>26449.999999999996</v>
      </c>
      <c r="G43" s="112">
        <f t="shared" ref="G43:G80" si="4">$C$11*$C$16*(1+$C$24*$C$18)^(A43-1)</f>
        <v>27144.500000000004</v>
      </c>
      <c r="H43" s="112">
        <f t="shared" ref="H43:H81" si="5">$C$11*$C$16*E43</f>
        <v>27528.95</v>
      </c>
      <c r="I43" s="16">
        <f>$C$18/(1+1/($C$20*(1+$C$18)^(A42-1)))</f>
        <v>5.4761904761904755E-2</v>
      </c>
      <c r="J43" s="111">
        <f>$C$24*$C$18/(1+1/($C$20*(1+$C$24*$C$18)^(A42-1)))</f>
        <v>6.0734597156398104E-2</v>
      </c>
      <c r="K43" s="30">
        <f>$C$18*$C$24^A42</f>
        <v>0.18150000000000002</v>
      </c>
      <c r="L43" s="16">
        <f>K43/(1+1/($C$20*E42))</f>
        <v>6.6808056872037919E-2</v>
      </c>
    </row>
    <row r="44" spans="1:15" ht="15" x14ac:dyDescent="0.25">
      <c r="A44" s="2">
        <v>4</v>
      </c>
      <c r="B44" s="12">
        <f t="shared" si="0"/>
        <v>176043.74999999997</v>
      </c>
      <c r="C44" s="12">
        <f t="shared" si="1"/>
        <v>179058.35625000001</v>
      </c>
      <c r="D44" s="12">
        <f t="shared" si="2"/>
        <v>182562.76216875002</v>
      </c>
      <c r="E44" s="113">
        <f t="shared" ref="E44:E81" si="6">(1+$C$18*$C$24^A43)*E43</f>
        <v>1.6512552433750003</v>
      </c>
      <c r="F44" s="112">
        <f t="shared" si="3"/>
        <v>30417.499999999989</v>
      </c>
      <c r="G44" s="112">
        <f t="shared" si="4"/>
        <v>31623.342500000002</v>
      </c>
      <c r="H44" s="112">
        <f t="shared" si="5"/>
        <v>33025.104867500006</v>
      </c>
      <c r="I44" s="16">
        <f>$C$18/(1+1/($C$20*(1+$C$18)^(A43-1)))</f>
        <v>5.9706546275395025E-2</v>
      </c>
      <c r="J44" s="111">
        <f>$C$24*$C$18/(1+1/($C$20*(1+$C$24*$C$18)^(A43-1)))</f>
        <v>6.6704532761432442E-2</v>
      </c>
      <c r="K44" s="30">
        <f>$C$18*$C$24^A43</f>
        <v>0.19965000000000005</v>
      </c>
      <c r="L44" s="16">
        <f>K44/(1+1/($C$20*E43))</f>
        <v>8.1389609456388734E-2</v>
      </c>
    </row>
    <row r="45" spans="1:15" ht="15" x14ac:dyDescent="0.25">
      <c r="A45" s="2">
        <v>5</v>
      </c>
      <c r="B45" s="12">
        <f t="shared" si="0"/>
        <v>187450.31249999997</v>
      </c>
      <c r="C45" s="12">
        <f t="shared" si="1"/>
        <v>192102.98503125002</v>
      </c>
      <c r="D45" s="12">
        <f t="shared" si="2"/>
        <v>200694.78318244003</v>
      </c>
      <c r="E45" s="113">
        <f t="shared" si="6"/>
        <v>2.013895663648801</v>
      </c>
      <c r="F45" s="112">
        <f t="shared" si="3"/>
        <v>34980.124999999985</v>
      </c>
      <c r="G45" s="112">
        <f t="shared" si="4"/>
        <v>36841.194012500004</v>
      </c>
      <c r="H45" s="112">
        <f t="shared" si="5"/>
        <v>40277.913272976017</v>
      </c>
      <c r="I45" s="16">
        <f>$C$18/(1+1/($C$20*(1+$C$18)^(A44-1)))</f>
        <v>6.4793907764405148E-2</v>
      </c>
      <c r="J45" s="111">
        <f>$C$24*$C$18/(1+1/($C$20*(1+$C$24*$C$18)^(A44-1)))</f>
        <v>7.2851270694327064E-2</v>
      </c>
      <c r="K45" s="30">
        <f>$C$18*$C$24^A44</f>
        <v>0.21961500000000006</v>
      </c>
      <c r="L45" s="16">
        <f>K45/(1+1/($C$20*E44))</f>
        <v>9.9319383637118147E-2</v>
      </c>
    </row>
    <row r="46" spans="1:15" ht="15" x14ac:dyDescent="0.25">
      <c r="A46" s="2">
        <v>6</v>
      </c>
      <c r="B46" s="12">
        <f t="shared" si="0"/>
        <v>200567.85937499997</v>
      </c>
      <c r="C46" s="12">
        <f t="shared" si="1"/>
        <v>207299.97756140627</v>
      </c>
      <c r="D46" s="12">
        <f t="shared" si="2"/>
        <v>225020.2764719128</v>
      </c>
      <c r="E46" s="113">
        <f t="shared" si="6"/>
        <v>2.5004055294382557</v>
      </c>
      <c r="F46" s="112">
        <f t="shared" si="3"/>
        <v>40227.143749999988</v>
      </c>
      <c r="G46" s="112">
        <f t="shared" si="4"/>
        <v>42919.991024562514</v>
      </c>
      <c r="H46" s="112">
        <f t="shared" si="5"/>
        <v>50008.110588765114</v>
      </c>
      <c r="I46" s="16">
        <f>$C$18/(1+1/($C$20*(1+$C$18)^(A45-1)))</f>
        <v>6.9978794380510814E-2</v>
      </c>
      <c r="J46" s="111">
        <f>$C$24*$C$18/(1+1/($C$20*(1+$C$24*$C$18)^(A45-1)))</f>
        <v>7.9108570476841417E-2</v>
      </c>
      <c r="K46" s="30">
        <f>$C$18*$C$24^A45</f>
        <v>0.24157650000000008</v>
      </c>
      <c r="L46" s="16">
        <f>K46/(1+1/($C$20*E45))</f>
        <v>0.12120640558633672</v>
      </c>
    </row>
    <row r="47" spans="1:15" ht="15" x14ac:dyDescent="0.25">
      <c r="A47" s="2">
        <v>7</v>
      </c>
      <c r="B47" s="12">
        <f t="shared" si="0"/>
        <v>215653.03828124996</v>
      </c>
      <c r="C47" s="12">
        <f t="shared" si="1"/>
        <v>225004.47385903832</v>
      </c>
      <c r="D47" s="12">
        <f t="shared" si="2"/>
        <v>258242.43337294154</v>
      </c>
      <c r="E47" s="113">
        <f t="shared" si="6"/>
        <v>3.164848667458831</v>
      </c>
      <c r="F47" s="112">
        <f t="shared" si="3"/>
        <v>46261.215312499982</v>
      </c>
      <c r="G47" s="112">
        <f t="shared" si="4"/>
        <v>50001.789543615327</v>
      </c>
      <c r="H47" s="112">
        <f t="shared" si="5"/>
        <v>63296.973349176616</v>
      </c>
      <c r="I47" s="16">
        <f>$C$18/(1+1/($C$20*(1+$C$18)^(A46-1)))</f>
        <v>7.5212344356955854E-2</v>
      </c>
      <c r="J47" s="111">
        <f>$C$24*$C$18/(1+1/($C$20*(1+$C$24*$C$18)^(A46-1)))</f>
        <v>8.5405201225299807E-2</v>
      </c>
      <c r="K47" s="30">
        <f>$C$18*$C$24^A46</f>
        <v>0.26573415000000011</v>
      </c>
      <c r="L47" s="16">
        <f>K47/(1+1/($C$20*E46))</f>
        <v>0.14764072563556543</v>
      </c>
    </row>
    <row r="48" spans="1:15" ht="15" x14ac:dyDescent="0.25">
      <c r="A48" s="2">
        <v>8</v>
      </c>
      <c r="B48" s="12">
        <f t="shared" si="0"/>
        <v>233000.99402343741</v>
      </c>
      <c r="C48" s="12">
        <f t="shared" si="1"/>
        <v>245630.21204577963</v>
      </c>
      <c r="D48" s="12">
        <f t="shared" si="2"/>
        <v>304497.89375186083</v>
      </c>
      <c r="E48" s="113">
        <f t="shared" si="6"/>
        <v>4.089957875037217</v>
      </c>
      <c r="F48" s="112">
        <f t="shared" si="3"/>
        <v>53200.397609374966</v>
      </c>
      <c r="G48" s="112">
        <f t="shared" si="4"/>
        <v>58252.084818311858</v>
      </c>
      <c r="H48" s="112">
        <f t="shared" si="5"/>
        <v>81799.157500744346</v>
      </c>
      <c r="I48" s="16">
        <f>$C$18/(1+1/($C$20*(1+$C$18)^(A47-1)))</f>
        <v>8.0443827179298391E-2</v>
      </c>
      <c r="J48" s="111">
        <f>$C$24*$C$18/(1+1/($C$20*(1+$C$24*$C$18)^(A47-1)))</f>
        <v>9.1668124784323249E-2</v>
      </c>
      <c r="K48" s="30">
        <f>$C$18*$C$24^A47</f>
        <v>0.29230756500000016</v>
      </c>
      <c r="L48" s="16">
        <f>K48/(1+1/($C$20*E47))</f>
        <v>0.17911642085605406</v>
      </c>
    </row>
    <row r="49" spans="1:12" ht="15" x14ac:dyDescent="0.25">
      <c r="A49" s="2">
        <v>9</v>
      </c>
      <c r="B49" s="12">
        <f t="shared" si="0"/>
        <v>252951.14312695301</v>
      </c>
      <c r="C49" s="12">
        <f t="shared" si="1"/>
        <v>269659.1970333333</v>
      </c>
      <c r="D49" s="12">
        <f t="shared" si="2"/>
        <v>370251.80325911957</v>
      </c>
      <c r="E49" s="113">
        <f t="shared" si="6"/>
        <v>5.4050360651823919</v>
      </c>
      <c r="F49" s="112">
        <f t="shared" si="3"/>
        <v>61180.457250781204</v>
      </c>
      <c r="G49" s="112">
        <f t="shared" si="4"/>
        <v>67863.678813333318</v>
      </c>
      <c r="H49" s="112">
        <f t="shared" si="5"/>
        <v>108100.72130364784</v>
      </c>
      <c r="I49" s="16">
        <f>$C$18/(1+1/($C$20*(1+$C$18)^(A48-1)))</f>
        <v>8.5622592243142268E-2</v>
      </c>
      <c r="J49" s="111">
        <f>$C$24*$C$18/(1+1/($C$20*(1+$C$24*$C$18)^(A48-1)))</f>
        <v>9.7825852884396852E-2</v>
      </c>
      <c r="K49" s="30">
        <f>$C$18*$C$24^A48</f>
        <v>0.32153832150000017</v>
      </c>
      <c r="L49" s="16">
        <f>K49/(1+1/($C$20*E48))</f>
        <v>0.21594208320154226</v>
      </c>
    </row>
    <row r="50" spans="1:12" ht="15" x14ac:dyDescent="0.25">
      <c r="A50" s="2">
        <v>10</v>
      </c>
      <c r="B50" s="12">
        <f t="shared" si="0"/>
        <v>275893.81459599594</v>
      </c>
      <c r="C50" s="12">
        <f t="shared" si="1"/>
        <v>297652.96454383328</v>
      </c>
      <c r="D50" s="12">
        <f t="shared" si="2"/>
        <v>465837.74558163376</v>
      </c>
      <c r="E50" s="113">
        <f t="shared" si="6"/>
        <v>7.3167549116326747</v>
      </c>
      <c r="F50" s="112">
        <f t="shared" si="3"/>
        <v>70357.525838398389</v>
      </c>
      <c r="G50" s="112">
        <f t="shared" si="4"/>
        <v>79061.185817533318</v>
      </c>
      <c r="H50" s="112">
        <f t="shared" si="5"/>
        <v>146335.09823265349</v>
      </c>
      <c r="I50" s="16">
        <f>$C$18/(1+1/($C$20*(1+$C$18)^(A49-1)))</f>
        <v>9.0700011019631224E-2</v>
      </c>
      <c r="J50" s="111">
        <f>$C$24*$C$18/(1+1/($C$20*(1+$C$24*$C$18)^(A49-1)))</f>
        <v>0.10381165492768123</v>
      </c>
      <c r="K50" s="30">
        <f>$C$18*$C$24^A49</f>
        <v>0.35369215365000023</v>
      </c>
      <c r="L50" s="16">
        <f>K50/(1+1/($C$20*E49))</f>
        <v>0.25816469084316285</v>
      </c>
    </row>
    <row r="51" spans="1:12" ht="15" x14ac:dyDescent="0.25">
      <c r="A51" s="2">
        <v>11</v>
      </c>
      <c r="B51" s="12">
        <f t="shared" si="0"/>
        <v>302277.88678539533</v>
      </c>
      <c r="C51" s="12">
        <f t="shared" si="1"/>
        <v>330265.7036935658</v>
      </c>
      <c r="D51" s="12">
        <f t="shared" si="2"/>
        <v>608171.07971498545</v>
      </c>
      <c r="E51" s="113">
        <f t="shared" si="6"/>
        <v>10.163421594299709</v>
      </c>
      <c r="F51" s="112">
        <f t="shared" si="3"/>
        <v>80911.15471415814</v>
      </c>
      <c r="G51" s="112">
        <f t="shared" si="4"/>
        <v>92106.281477426324</v>
      </c>
      <c r="H51" s="112">
        <f t="shared" si="5"/>
        <v>203268.43188599418</v>
      </c>
      <c r="I51" s="16">
        <f>$C$18/(1+1/($C$20*(1+$C$18)^(A50-1)))</f>
        <v>9.5631256641381404E-2</v>
      </c>
      <c r="J51" s="111">
        <f>$C$24*$C$18/(1+1/($C$20*(1+$C$24*$C$18)^(A50-1)))</f>
        <v>0.10956631727056036</v>
      </c>
      <c r="K51" s="30">
        <f>$C$18*$C$24^A50</f>
        <v>0.38906136901500027</v>
      </c>
      <c r="L51" s="16">
        <f>K51/(1+1/($C$20*E50))</f>
        <v>0.30554272487223599</v>
      </c>
    </row>
    <row r="52" spans="1:12" ht="15" x14ac:dyDescent="0.25">
      <c r="A52" s="2">
        <v>12</v>
      </c>
      <c r="B52" s="12">
        <f t="shared" si="0"/>
        <v>332619.56980320462</v>
      </c>
      <c r="C52" s="12">
        <f t="shared" si="1"/>
        <v>368259.54480300413</v>
      </c>
      <c r="D52" s="12">
        <f t="shared" si="2"/>
        <v>825651.78927950293</v>
      </c>
      <c r="E52" s="113">
        <f t="shared" si="6"/>
        <v>14.513035785590059</v>
      </c>
      <c r="F52" s="112">
        <f t="shared" si="3"/>
        <v>93047.827921281845</v>
      </c>
      <c r="G52" s="112">
        <f t="shared" si="4"/>
        <v>107303.81792120167</v>
      </c>
      <c r="H52" s="112">
        <f t="shared" si="5"/>
        <v>290260.7157118012</v>
      </c>
      <c r="I52" s="16">
        <f>$C$18/(1+1/($C$20*(1+$C$18)^(A51-1)))</f>
        <v>0.10037678687144795</v>
      </c>
      <c r="J52" s="111">
        <f>$C$24*$C$18/(1+1/($C$20*(1+$C$24*$C$18)^(A51-1)))</f>
        <v>0.11504022574711728</v>
      </c>
      <c r="K52" s="30">
        <f>$C$18*$C$24^A51</f>
        <v>0.42796750591650035</v>
      </c>
      <c r="L52" s="16">
        <f>K52/(1+1/($C$20*E51))</f>
        <v>0.35759791416987147</v>
      </c>
    </row>
    <row r="53" spans="1:12" ht="15" x14ac:dyDescent="0.25">
      <c r="A53" s="2">
        <v>13</v>
      </c>
      <c r="B53" s="12">
        <f t="shared" si="0"/>
        <v>367512.50527368527</v>
      </c>
      <c r="C53" s="12">
        <f t="shared" si="1"/>
        <v>412522.36969549989</v>
      </c>
      <c r="D53" s="12">
        <f t="shared" si="2"/>
        <v>1167262.714343477</v>
      </c>
      <c r="E53" s="113">
        <f t="shared" si="6"/>
        <v>21.34525428686954</v>
      </c>
      <c r="F53" s="112">
        <f t="shared" si="3"/>
        <v>107005.00210947411</v>
      </c>
      <c r="G53" s="112">
        <f t="shared" si="4"/>
        <v>125008.94787819995</v>
      </c>
      <c r="H53" s="112">
        <f t="shared" si="5"/>
        <v>426905.08573739079</v>
      </c>
      <c r="I53" s="16">
        <f>$C$18/(1+1/($C$20*(1+$C$18)^(A52-1)))</f>
        <v>0.10490343515002802</v>
      </c>
      <c r="J53" s="111">
        <f>$C$24*$C$18/(1+1/($C$20*(1+$C$24*$C$18)^(A52-1)))</f>
        <v>0.12019464401438268</v>
      </c>
      <c r="K53" s="30">
        <f>$C$18*$C$24^A52</f>
        <v>0.47076425650815035</v>
      </c>
      <c r="L53" s="16">
        <f>K53/(1+1/($C$20*E52))</f>
        <v>0.41374696875795258</v>
      </c>
    </row>
    <row r="54" spans="1:12" ht="15" x14ac:dyDescent="0.25">
      <c r="A54" s="2">
        <v>14</v>
      </c>
      <c r="B54" s="12">
        <f t="shared" si="0"/>
        <v>407639.38106473809</v>
      </c>
      <c r="C54" s="12">
        <f t="shared" si="1"/>
        <v>464088.56069525739</v>
      </c>
      <c r="D54" s="12">
        <f t="shared" si="2"/>
        <v>1719934.7663819322</v>
      </c>
      <c r="E54" s="113">
        <f t="shared" si="6"/>
        <v>32.398695327638642</v>
      </c>
      <c r="F54" s="112">
        <f t="shared" si="3"/>
        <v>123055.75242589523</v>
      </c>
      <c r="G54" s="112">
        <f t="shared" si="4"/>
        <v>145635.42427810296</v>
      </c>
      <c r="H54" s="112">
        <f t="shared" si="5"/>
        <v>647973.90655277285</v>
      </c>
      <c r="I54" s="16">
        <f>$C$18/(1+1/($C$20*(1+$C$18)^(A53-1)))</f>
        <v>0.10918506231827525</v>
      </c>
      <c r="J54" s="111">
        <f>$C$24*$C$18/(1+1/($C$20*(1+$C$24*$C$18)^(A53-1)))</f>
        <v>0.12500216906496647</v>
      </c>
      <c r="K54" s="30">
        <f>$C$18*$C$24^A53</f>
        <v>0.51784068215896539</v>
      </c>
      <c r="L54" s="16">
        <f>K54/(1+1/($C$20*E53))</f>
        <v>0.47347700328910414</v>
      </c>
    </row>
    <row r="55" spans="1:12" ht="15" x14ac:dyDescent="0.25">
      <c r="A55" s="2">
        <v>15</v>
      </c>
      <c r="B55" s="12">
        <f t="shared" si="0"/>
        <v>453785.28822444874</v>
      </c>
      <c r="C55" s="12">
        <f t="shared" si="1"/>
        <v>524163.17320997489</v>
      </c>
      <c r="D55" s="12">
        <f t="shared" si="2"/>
        <v>2642689.7033058004</v>
      </c>
      <c r="E55" s="113">
        <f t="shared" si="6"/>
        <v>50.853794066116009</v>
      </c>
      <c r="F55" s="112">
        <f t="shared" si="3"/>
        <v>141514.1152897795</v>
      </c>
      <c r="G55" s="112">
        <f t="shared" si="4"/>
        <v>169665.26928398994</v>
      </c>
      <c r="H55" s="112">
        <f t="shared" si="5"/>
        <v>1017075.8813223202</v>
      </c>
      <c r="I55" s="16">
        <f>$C$18/(1+1/($C$20*(1+$C$18)^(A54-1)))</f>
        <v>0.1132027701523327</v>
      </c>
      <c r="J55" s="111">
        <f>$C$24*$C$18/(1+1/($C$20*(1+$C$24*$C$18)^(A54-1)))</f>
        <v>0.12944644105150724</v>
      </c>
      <c r="K55" s="30">
        <f>$C$18*$C$24^A54</f>
        <v>0.56962475037486204</v>
      </c>
      <c r="L55" s="16">
        <f>K55/(1+1/($C$20*E54))</f>
        <v>0.53650577624230655</v>
      </c>
    </row>
    <row r="56" spans="1:12" ht="15" x14ac:dyDescent="0.25">
      <c r="A56" s="2">
        <v>16</v>
      </c>
      <c r="B56" s="12">
        <f t="shared" si="0"/>
        <v>506853.08145811601</v>
      </c>
      <c r="C56" s="12">
        <f t="shared" si="1"/>
        <v>594150.0967896207</v>
      </c>
      <c r="D56" s="12">
        <f t="shared" si="2"/>
        <v>4235906.5895847287</v>
      </c>
      <c r="E56" s="113">
        <f t="shared" si="6"/>
        <v>82.718131791694574</v>
      </c>
      <c r="F56" s="112">
        <f t="shared" si="3"/>
        <v>162741.2325832464</v>
      </c>
      <c r="G56" s="112">
        <f t="shared" si="4"/>
        <v>197660.03871584829</v>
      </c>
      <c r="H56" s="112">
        <f t="shared" si="5"/>
        <v>1654362.6358338916</v>
      </c>
      <c r="I56" s="16">
        <f>$C$18/(1+1/($C$20*(1+$C$18)^(A55-1)))</f>
        <v>0.11694471947583109</v>
      </c>
      <c r="J56" s="111">
        <f>$C$24*$C$18/(1+1/($C$20*(1+$C$24*$C$18)^(A55-1)))</f>
        <v>0.13352125284011465</v>
      </c>
      <c r="K56" s="30">
        <f>$C$18*$C$24^A55</f>
        <v>0.62658722541234824</v>
      </c>
      <c r="L56" s="16">
        <f>K56/(1+1/($C$20*E55))</f>
        <v>0.60287701741371202</v>
      </c>
    </row>
    <row r="57" spans="1:12" ht="15" x14ac:dyDescent="0.25">
      <c r="A57" s="2">
        <v>17</v>
      </c>
      <c r="B57" s="12">
        <f t="shared" si="0"/>
        <v>567881.04367683327</v>
      </c>
      <c r="C57" s="12">
        <f t="shared" si="1"/>
        <v>675684.8627599082</v>
      </c>
      <c r="D57" s="12">
        <f t="shared" si="2"/>
        <v>7086563.447570526</v>
      </c>
      <c r="E57" s="113">
        <f t="shared" si="6"/>
        <v>139.73126895141053</v>
      </c>
      <c r="F57" s="112">
        <f t="shared" si="3"/>
        <v>187152.41747073331</v>
      </c>
      <c r="G57" s="112">
        <f t="shared" si="4"/>
        <v>230273.94510396328</v>
      </c>
      <c r="H57" s="112">
        <f t="shared" si="5"/>
        <v>2794625.3790282104</v>
      </c>
      <c r="I57" s="16">
        <f>$C$18/(1+1/($C$20*(1+$C$18)^(A56-1)))</f>
        <v>0.1204056253207577</v>
      </c>
      <c r="J57" s="111">
        <f>$C$24*$C$18/(1+1/($C$20*(1+$C$24*$C$18)^(A56-1)))</f>
        <v>0.13722923956563388</v>
      </c>
      <c r="K57" s="30">
        <f>$C$18*$C$24^A56</f>
        <v>0.68924594795358318</v>
      </c>
      <c r="L57" s="16">
        <f>K57/(1+1/($C$20*E56))</f>
        <v>0.67297443833983717</v>
      </c>
    </row>
    <row r="58" spans="1:12" ht="15" x14ac:dyDescent="0.25">
      <c r="A58" s="2">
        <v>18</v>
      </c>
      <c r="B58" s="12">
        <f t="shared" si="0"/>
        <v>638063.20022835827</v>
      </c>
      <c r="C58" s="12">
        <f t="shared" si="1"/>
        <v>770672.86511529307</v>
      </c>
      <c r="D58" s="12">
        <f t="shared" si="2"/>
        <v>12383570.048564989</v>
      </c>
      <c r="E58" s="113">
        <f t="shared" si="6"/>
        <v>245.67140097129979</v>
      </c>
      <c r="F58" s="112">
        <f t="shared" si="3"/>
        <v>215225.2800913433</v>
      </c>
      <c r="G58" s="112">
        <f t="shared" si="4"/>
        <v>268269.14604611724</v>
      </c>
      <c r="H58" s="112">
        <f t="shared" si="5"/>
        <v>4913428.0194259956</v>
      </c>
      <c r="I58" s="16">
        <f>$C$18/(1+1/($C$20*(1+$C$18)^(A57-1)))</f>
        <v>0.12358601741153359</v>
      </c>
      <c r="J58" s="111">
        <f>$C$24*$C$18/(1+1/($C$20*(1+$C$24*$C$18)^(A57-1)))</f>
        <v>0.14058033203140891</v>
      </c>
      <c r="K58" s="30">
        <f>$C$18*$C$24^A57</f>
        <v>0.75817054274894147</v>
      </c>
      <c r="L58" s="16">
        <f>K58/(1+1/($C$20*E57))</f>
        <v>0.74747183739819967</v>
      </c>
    </row>
    <row r="59" spans="1:12" ht="15" x14ac:dyDescent="0.25">
      <c r="A59" s="2">
        <v>19</v>
      </c>
      <c r="B59" s="12">
        <f t="shared" si="0"/>
        <v>718772.68026261195</v>
      </c>
      <c r="C59" s="12">
        <f t="shared" si="1"/>
        <v>881333.88785931643</v>
      </c>
      <c r="D59" s="12">
        <f t="shared" si="2"/>
        <v>22627915.116241667</v>
      </c>
      <c r="E59" s="113">
        <f t="shared" si="6"/>
        <v>450.55830232483333</v>
      </c>
      <c r="F59" s="112">
        <f t="shared" si="3"/>
        <v>247509.07210504476</v>
      </c>
      <c r="G59" s="112">
        <f t="shared" si="4"/>
        <v>312533.55514372658</v>
      </c>
      <c r="H59" s="112">
        <f t="shared" si="5"/>
        <v>9011166.046496667</v>
      </c>
      <c r="I59" s="16">
        <f>$C$18/(1+1/($C$20*(1+$C$18)^(A58-1)))</f>
        <v>0.1264913569774411</v>
      </c>
      <c r="J59" s="111">
        <f>$C$24*$C$18/(1+1/($C$20*(1+$C$24*$C$18)^(A58-1)))</f>
        <v>0.14359013759679787</v>
      </c>
      <c r="K59" s="30">
        <f>$C$18*$C$24^A58</f>
        <v>0.83398759702383563</v>
      </c>
      <c r="L59" s="16">
        <f>K59/(1+1/($C$20*E58))</f>
        <v>0.82725296723813435</v>
      </c>
    </row>
    <row r="60" spans="1:12" ht="15" x14ac:dyDescent="0.25">
      <c r="A60" s="2">
        <v>20</v>
      </c>
      <c r="B60" s="12">
        <f t="shared" si="0"/>
        <v>811588.58230200363</v>
      </c>
      <c r="C60" s="12">
        <f t="shared" si="1"/>
        <v>1010253.9793561036</v>
      </c>
      <c r="D60" s="12">
        <f t="shared" si="2"/>
        <v>43294717.089368135</v>
      </c>
      <c r="E60" s="113">
        <f t="shared" si="6"/>
        <v>863.89434178736269</v>
      </c>
      <c r="F60" s="112">
        <f t="shared" si="3"/>
        <v>284635.43292080145</v>
      </c>
      <c r="G60" s="112">
        <f t="shared" si="4"/>
        <v>364101.59174244141</v>
      </c>
      <c r="H60" s="112">
        <f t="shared" si="5"/>
        <v>17277886.835747253</v>
      </c>
      <c r="I60" s="16">
        <f>$C$18/(1+1/($C$20*(1+$C$18)^(A59-1)))</f>
        <v>0.12913109330404768</v>
      </c>
      <c r="J60" s="111">
        <f>$C$24*$C$18/(1+1/($C$20*(1+$C$24*$C$18)^(A59-1)))</f>
        <v>0.1462783778914061</v>
      </c>
      <c r="K60" s="30">
        <f>$C$18*$C$24^A59</f>
        <v>0.91738635672621949</v>
      </c>
      <c r="L60" s="16">
        <f>K60/(1+1/($C$20*E59))</f>
        <v>0.9133321327642967</v>
      </c>
    </row>
    <row r="61" spans="1:12" ht="15" x14ac:dyDescent="0.25">
      <c r="A61" s="2">
        <v>21</v>
      </c>
      <c r="B61" s="12">
        <f t="shared" si="0"/>
        <v>918326.86964730406</v>
      </c>
      <c r="C61" s="12">
        <f t="shared" si="1"/>
        <v>1160445.8859498608</v>
      </c>
      <c r="D61" s="12">
        <f t="shared" si="2"/>
        <v>86883585.64384684</v>
      </c>
      <c r="E61" s="113">
        <f t="shared" si="6"/>
        <v>1735.6717128769369</v>
      </c>
      <c r="F61" s="112">
        <f t="shared" si="3"/>
        <v>327330.74785892165</v>
      </c>
      <c r="G61" s="112">
        <f t="shared" si="4"/>
        <v>424178.35437994433</v>
      </c>
      <c r="H61" s="112">
        <f t="shared" si="5"/>
        <v>34713434.257538736</v>
      </c>
      <c r="I61" s="16">
        <f>$C$18/(1+1/($C$20*(1+$C$18)^(A60-1)))</f>
        <v>0.13151772914614723</v>
      </c>
      <c r="J61" s="111">
        <f>$C$24*$C$18/(1+1/($C$20*(1+$C$24*$C$18)^(A60-1)))</f>
        <v>0.14866747339068492</v>
      </c>
      <c r="K61" s="30">
        <f>$C$18*$C$24^A60</f>
        <v>1.0091249923988412</v>
      </c>
      <c r="L61" s="16">
        <f>K61/(1+1/($C$20*E60))</f>
        <v>1.006794165313597</v>
      </c>
    </row>
    <row r="62" spans="1:12" ht="15" x14ac:dyDescent="0.25">
      <c r="A62" s="2">
        <v>22</v>
      </c>
      <c r="B62" s="12">
        <f t="shared" si="0"/>
        <v>1041075.9000943997</v>
      </c>
      <c r="C62" s="12">
        <f t="shared" si="1"/>
        <v>1335419.4571315879</v>
      </c>
      <c r="D62" s="12">
        <f t="shared" si="2"/>
        <v>183216619.36735711</v>
      </c>
      <c r="E62" s="113">
        <f t="shared" si="6"/>
        <v>3662.3323873471422</v>
      </c>
      <c r="F62" s="112">
        <f t="shared" si="3"/>
        <v>376430.36003775988</v>
      </c>
      <c r="G62" s="112">
        <f t="shared" si="4"/>
        <v>494167.7828526352</v>
      </c>
      <c r="H62" s="112">
        <f t="shared" si="5"/>
        <v>73246647.746942848</v>
      </c>
      <c r="I62" s="16">
        <f>$C$18/(1+1/($C$20*(1+$C$18)^(A61-1)))</f>
        <v>0.13366594673881102</v>
      </c>
      <c r="J62" s="111">
        <f>$C$24*$C$18/(1+1/($C$20*(1+$C$24*$C$18)^(A61-1)))</f>
        <v>0.15078132750542328</v>
      </c>
      <c r="K62" s="30">
        <f>$C$18*$C$24^A61</f>
        <v>1.1100374916387257</v>
      </c>
      <c r="L62" s="16">
        <f>K62/(1+1/($C$20*E61))</f>
        <v>1.1087598769046965</v>
      </c>
    </row>
    <row r="63" spans="1:12" ht="15" x14ac:dyDescent="0.25">
      <c r="A63" s="2">
        <v>23</v>
      </c>
      <c r="B63" s="12">
        <f t="shared" si="0"/>
        <v>1182237.2851085595</v>
      </c>
      <c r="C63" s="12">
        <f t="shared" si="1"/>
        <v>1539263.6675583001</v>
      </c>
      <c r="D63" s="12">
        <f t="shared" si="2"/>
        <v>406809563.49125195</v>
      </c>
      <c r="E63" s="113">
        <f t="shared" si="6"/>
        <v>8134.1912698250389</v>
      </c>
      <c r="F63" s="112">
        <f t="shared" si="3"/>
        <v>432894.91404342384</v>
      </c>
      <c r="G63" s="112">
        <f t="shared" si="4"/>
        <v>575705.46702332003</v>
      </c>
      <c r="H63" s="112">
        <f t="shared" si="5"/>
        <v>162683825.39650077</v>
      </c>
      <c r="I63" s="16">
        <f>$C$18/(1+1/($C$20*(1+$C$18)^(A62-1)))</f>
        <v>0.13559182860861549</v>
      </c>
      <c r="J63" s="111">
        <f>$C$24*$C$18/(1+1/($C$20*(1+$C$24*$C$18)^(A62-1)))</f>
        <v>0.15264433159043439</v>
      </c>
      <c r="K63" s="30">
        <f>$C$18*$C$24^A62</f>
        <v>1.2210412408025983</v>
      </c>
      <c r="L63" s="16">
        <f>K63/(1+1/($C$20*E62))</f>
        <v>1.2203747940331848</v>
      </c>
    </row>
    <row r="64" spans="1:12" ht="15" x14ac:dyDescent="0.25">
      <c r="A64" s="2">
        <v>24</v>
      </c>
      <c r="B64" s="12">
        <f t="shared" si="0"/>
        <v>1344572.8778748433</v>
      </c>
      <c r="C64" s="12">
        <f t="shared" si="1"/>
        <v>1776742.1727054196</v>
      </c>
      <c r="D64" s="12">
        <f t="shared" si="2"/>
        <v>953079628.54805732</v>
      </c>
      <c r="E64" s="113">
        <f t="shared" si="6"/>
        <v>19059.592570961147</v>
      </c>
      <c r="F64" s="112">
        <f t="shared" si="3"/>
        <v>497829.15114993736</v>
      </c>
      <c r="G64" s="112">
        <f t="shared" si="4"/>
        <v>670696.86908216786</v>
      </c>
      <c r="H64" s="112">
        <f t="shared" si="5"/>
        <v>381191851.41922295</v>
      </c>
      <c r="I64" s="16">
        <f>$C$18/(1+1/($C$20*(1+$C$18)^(A63-1)))</f>
        <v>0.13731219173262446</v>
      </c>
      <c r="J64" s="111">
        <f>$C$24*$C$18/(1+1/($C$20*(1+$C$24*$C$18)^(A63-1)))</f>
        <v>0.15428058892848839</v>
      </c>
      <c r="K64" s="30">
        <f>$C$18*$C$24^A63</f>
        <v>1.3431453648828582</v>
      </c>
      <c r="L64" s="16">
        <f>K64/(1+1/($C$20*E63))</f>
        <v>1.3428151992512158</v>
      </c>
    </row>
    <row r="65" spans="1:12" ht="15" x14ac:dyDescent="0.25">
      <c r="A65" s="2">
        <v>25</v>
      </c>
      <c r="B65" s="12">
        <f t="shared" si="0"/>
        <v>1531258.8095560698</v>
      </c>
      <c r="C65" s="12">
        <f t="shared" si="1"/>
        <v>2053404.6312018142</v>
      </c>
      <c r="D65" s="12">
        <f t="shared" si="2"/>
        <v>2361068816.5513792</v>
      </c>
      <c r="E65" s="113">
        <f t="shared" si="6"/>
        <v>47219.376331027583</v>
      </c>
      <c r="F65" s="112">
        <f t="shared" si="3"/>
        <v>572503.52382242784</v>
      </c>
      <c r="G65" s="112">
        <f t="shared" si="4"/>
        <v>781361.85248072562</v>
      </c>
      <c r="H65" s="112">
        <f t="shared" si="5"/>
        <v>944387526.62055171</v>
      </c>
      <c r="I65" s="16">
        <f>$C$18/(1+1/($C$20*(1+$C$18)^(A64-1)))</f>
        <v>0.13884404092420177</v>
      </c>
      <c r="J65" s="111">
        <f>$C$24*$C$18/(1+1/($C$20*(1+$C$24*$C$18)^(A64-1)))</f>
        <v>0.15571334026203945</v>
      </c>
      <c r="K65" s="30">
        <f>$C$18*$C$24^A64</f>
        <v>1.4774599013711438</v>
      </c>
      <c r="L65" s="16">
        <f>K65/(1+1/($C$20*E64))</f>
        <v>1.4773048818053998</v>
      </c>
    </row>
    <row r="66" spans="1:12" ht="15" x14ac:dyDescent="0.25">
      <c r="A66" s="2">
        <v>26</v>
      </c>
      <c r="B66" s="12">
        <f t="shared" si="0"/>
        <v>1745947.6309894801</v>
      </c>
      <c r="C66" s="12">
        <f t="shared" si="1"/>
        <v>2375716.3953501135</v>
      </c>
      <c r="D66" s="12">
        <f t="shared" si="2"/>
        <v>6198129246.8779612</v>
      </c>
      <c r="E66" s="113">
        <f t="shared" si="6"/>
        <v>123960.58493755922</v>
      </c>
      <c r="F66" s="112">
        <f t="shared" si="3"/>
        <v>658379.05239579198</v>
      </c>
      <c r="G66" s="112">
        <f t="shared" si="4"/>
        <v>910286.55814004538</v>
      </c>
      <c r="H66" s="112">
        <f t="shared" si="5"/>
        <v>2479211698.7511845</v>
      </c>
      <c r="I66" s="16">
        <f>$C$18/(1+1/($C$20*(1+$C$18)^(A65-1)))</f>
        <v>0.14020413799000531</v>
      </c>
      <c r="J66" s="111">
        <f>$C$24*$C$18/(1+1/($C$20*(1+$C$24*$C$18)^(A65-1)))</f>
        <v>0.1569645647286074</v>
      </c>
      <c r="K66" s="30">
        <f>$C$18*$C$24^A65</f>
        <v>1.6252058915082586</v>
      </c>
      <c r="L66" s="16">
        <f>K66/(1+1/($C$20*E65))</f>
        <v>1.6251370580257223</v>
      </c>
    </row>
    <row r="67" spans="1:12" ht="15" x14ac:dyDescent="0.25">
      <c r="A67" s="2">
        <v>27</v>
      </c>
      <c r="B67" s="12">
        <f t="shared" si="0"/>
        <v>1992839.7756379021</v>
      </c>
      <c r="C67" s="12">
        <f t="shared" si="1"/>
        <v>2751209.6005828823</v>
      </c>
      <c r="D67" s="12">
        <f t="shared" si="2"/>
        <v>17278510259.421173</v>
      </c>
      <c r="E67" s="113">
        <f t="shared" si="6"/>
        <v>345568.20518842345</v>
      </c>
      <c r="F67" s="112">
        <f t="shared" si="3"/>
        <v>757135.91025516076</v>
      </c>
      <c r="G67" s="112">
        <f t="shared" si="4"/>
        <v>1060483.840233153</v>
      </c>
      <c r="H67" s="112">
        <f t="shared" si="5"/>
        <v>6911364103.7684689</v>
      </c>
      <c r="I67" s="16">
        <f>$C$18/(1+1/($C$20*(1+$C$18)^(A66-1)))</f>
        <v>0.14140867702228901</v>
      </c>
      <c r="J67" s="111">
        <f>$C$24*$C$18/(1+1/($C$20*(1+$C$24*$C$18)^(A66-1)))</f>
        <v>0.158054726552254</v>
      </c>
      <c r="K67" s="30">
        <f>$C$18*$C$24^A66</f>
        <v>1.7877264806590845</v>
      </c>
      <c r="L67" s="16">
        <f>K67/(1+1/($C$20*E66))</f>
        <v>1.7876976376580842</v>
      </c>
    </row>
    <row r="68" spans="1:12" ht="15" x14ac:dyDescent="0.25">
      <c r="A68" s="2">
        <v>28</v>
      </c>
      <c r="B68" s="12">
        <f t="shared" si="0"/>
        <v>2276765.7419835869</v>
      </c>
      <c r="C68" s="12">
        <f t="shared" si="1"/>
        <v>3188659.1846790574</v>
      </c>
      <c r="D68" s="12">
        <f t="shared" si="2"/>
        <v>51256488980.325897</v>
      </c>
      <c r="E68" s="113">
        <f t="shared" si="6"/>
        <v>1025127.7796065179</v>
      </c>
      <c r="F68" s="112">
        <f t="shared" si="3"/>
        <v>870706.29679343489</v>
      </c>
      <c r="G68" s="112">
        <f t="shared" si="4"/>
        <v>1235463.6738716231</v>
      </c>
      <c r="H68" s="112">
        <f t="shared" si="5"/>
        <v>20502555592.130356</v>
      </c>
      <c r="I68" s="16">
        <f>$C$18/(1+1/($C$20*(1+$C$18)^(A67-1)))</f>
        <v>0.14247305268422869</v>
      </c>
      <c r="J68" s="111">
        <f>$C$24*$C$18/(1+1/($C$20*(1+$C$24*$C$18)^(A67-1)))</f>
        <v>0.15900263796822159</v>
      </c>
      <c r="K68" s="30">
        <f>$C$18*$C$24^A67</f>
        <v>1.9664991287249933</v>
      </c>
      <c r="L68" s="16">
        <f>K68/(1+1/($C$20*E67))</f>
        <v>1.9664877475405091</v>
      </c>
    </row>
    <row r="69" spans="1:12" ht="15" x14ac:dyDescent="0.25">
      <c r="A69" s="2">
        <v>29</v>
      </c>
      <c r="B69" s="12">
        <f t="shared" si="0"/>
        <v>2603280.603281125</v>
      </c>
      <c r="C69" s="12">
        <f t="shared" si="1"/>
        <v>3698287.9501511031</v>
      </c>
      <c r="D69" s="12">
        <f t="shared" si="2"/>
        <v>162131697678.86615</v>
      </c>
      <c r="E69" s="113">
        <f t="shared" si="6"/>
        <v>3242631.9535773229</v>
      </c>
      <c r="F69" s="112">
        <f t="shared" si="3"/>
        <v>1001312.2413124499</v>
      </c>
      <c r="G69" s="112">
        <f t="shared" si="4"/>
        <v>1439315.1800604411</v>
      </c>
      <c r="H69" s="112">
        <f t="shared" si="5"/>
        <v>64852639071.546455</v>
      </c>
      <c r="I69" s="16">
        <f>$C$18/(1+1/($C$20*(1+$C$18)^(A68-1)))</f>
        <v>0.1434117069123978</v>
      </c>
      <c r="J69" s="111">
        <f>$C$24*$C$18/(1+1/($C$20*(1+$C$24*$C$18)^(A68-1)))</f>
        <v>0.15982541123263358</v>
      </c>
      <c r="K69" s="30">
        <f>$C$18*$C$24^A68</f>
        <v>2.1631490415974928</v>
      </c>
      <c r="L69" s="16">
        <f>K69/(1+1/($C$20*E68))</f>
        <v>2.1631448213532178</v>
      </c>
    </row>
    <row r="70" spans="1:12" ht="15" x14ac:dyDescent="0.25">
      <c r="A70" s="2">
        <v>30</v>
      </c>
      <c r="B70" s="12">
        <f t="shared" si="0"/>
        <v>2978772.6937732934</v>
      </c>
      <c r="C70" s="12">
        <f t="shared" si="1"/>
        <v>4292005.4619260347</v>
      </c>
      <c r="D70" s="12">
        <f t="shared" si="2"/>
        <v>547917988823.74658</v>
      </c>
      <c r="E70" s="113">
        <f t="shared" si="6"/>
        <v>10958357.776474932</v>
      </c>
      <c r="F70" s="112">
        <f t="shared" si="3"/>
        <v>1151509.0775093173</v>
      </c>
      <c r="G70" s="112">
        <f t="shared" si="4"/>
        <v>1676802.1847704139</v>
      </c>
      <c r="H70" s="112">
        <f t="shared" si="5"/>
        <v>219167155529.49866</v>
      </c>
      <c r="I70" s="16">
        <f>$C$18/(1+1/($C$20*(1+$C$18)^(A69-1)))</f>
        <v>0.1442380395025053</v>
      </c>
      <c r="J70" s="111">
        <f>$C$24*$C$18/(1+1/($C$20*(1+$C$24*$C$18)^(A69-1)))</f>
        <v>0.16053847612127503</v>
      </c>
      <c r="K70" s="30">
        <f>$C$18*$C$24^A69</f>
        <v>2.3794639457572417</v>
      </c>
      <c r="L70" s="16">
        <f>K70/(1+1/($C$20*E69))</f>
        <v>2.3794624781454301</v>
      </c>
    </row>
    <row r="71" spans="1:12" ht="15" x14ac:dyDescent="0.25">
      <c r="A71" s="2">
        <v>31</v>
      </c>
      <c r="B71" s="12">
        <f t="shared" si="0"/>
        <v>3410588.5978392875</v>
      </c>
      <c r="C71" s="12">
        <f t="shared" si="1"/>
        <v>4983686.3631438315</v>
      </c>
      <c r="D71" s="12">
        <f t="shared" si="2"/>
        <v>1982043936684.4299</v>
      </c>
      <c r="E71" s="113">
        <f t="shared" si="6"/>
        <v>39640876.7336886</v>
      </c>
      <c r="F71" s="112">
        <f t="shared" si="3"/>
        <v>1324235.4391357151</v>
      </c>
      <c r="G71" s="112">
        <f t="shared" si="4"/>
        <v>1953474.5452575325</v>
      </c>
      <c r="H71" s="112">
        <f t="shared" si="5"/>
        <v>792817534673.77197</v>
      </c>
      <c r="I71" s="16">
        <f>$C$18/(1+1/($C$20*(1+$C$18)^(A70-1)))</f>
        <v>0.14496436903985477</v>
      </c>
      <c r="J71" s="111">
        <f>$C$24*$C$18/(1+1/($C$20*(1+$C$24*$C$18)^(A70-1)))</f>
        <v>0.16115564328928053</v>
      </c>
      <c r="K71" s="30">
        <f>$C$18*$C$24^A70</f>
        <v>2.6174103403329667</v>
      </c>
      <c r="L71" s="16">
        <f>K71/(1+1/($C$20*E70))</f>
        <v>2.6174098626318525</v>
      </c>
    </row>
    <row r="72" spans="1:12" ht="15" x14ac:dyDescent="0.25">
      <c r="A72" s="2">
        <v>32</v>
      </c>
      <c r="B72" s="12">
        <f t="shared" si="0"/>
        <v>3907176.8875151798</v>
      </c>
      <c r="C72" s="12">
        <f t="shared" si="1"/>
        <v>5789494.6130625624</v>
      </c>
      <c r="D72" s="12">
        <f t="shared" si="2"/>
        <v>7688648173128.5889</v>
      </c>
      <c r="E72" s="113">
        <f t="shared" si="6"/>
        <v>153772961.46257177</v>
      </c>
      <c r="F72" s="112">
        <f t="shared" si="3"/>
        <v>1522870.7550060719</v>
      </c>
      <c r="G72" s="112">
        <f t="shared" si="4"/>
        <v>2275797.845225025</v>
      </c>
      <c r="H72" s="112">
        <f t="shared" si="5"/>
        <v>3075459229251.4355</v>
      </c>
      <c r="I72" s="16">
        <f>$C$18/(1+1/($C$20*(1+$C$18)^(A71-1)))</f>
        <v>0.14560193216810055</v>
      </c>
      <c r="J72" s="111">
        <f>$C$24*$C$18/(1+1/($C$20*(1+$C$24*$C$18)^(A71-1)))</f>
        <v>0.16168919775489415</v>
      </c>
      <c r="K72" s="30">
        <f>$C$18*$C$24^A71</f>
        <v>2.8791513743662631</v>
      </c>
      <c r="L72" s="16">
        <f>K72/(1+1/($C$20*E71))</f>
        <v>2.8791512291045298</v>
      </c>
    </row>
    <row r="73" spans="1:12" ht="15" x14ac:dyDescent="0.25">
      <c r="A73" s="2">
        <v>33</v>
      </c>
      <c r="B73" s="12">
        <f t="shared" si="0"/>
        <v>4478253.420642456</v>
      </c>
      <c r="C73" s="12">
        <f t="shared" si="1"/>
        <v>6728261.2242178861</v>
      </c>
      <c r="D73" s="12">
        <f t="shared" si="2"/>
        <v>32039108006571.961</v>
      </c>
      <c r="E73" s="113">
        <f t="shared" si="6"/>
        <v>640782158.13143921</v>
      </c>
      <c r="F73" s="112">
        <f t="shared" si="3"/>
        <v>1751301.3682569824</v>
      </c>
      <c r="G73" s="112">
        <f t="shared" si="4"/>
        <v>2651304.4896871541</v>
      </c>
      <c r="H73" s="112">
        <f t="shared" si="5"/>
        <v>12815643162628.785</v>
      </c>
      <c r="I73" s="16">
        <f>$C$18/(1+1/($C$20*(1+$C$18)^(A72-1)))</f>
        <v>0.14616091095134948</v>
      </c>
      <c r="J73" s="111">
        <f>$C$24*$C$18/(1+1/($C$20*(1+$C$24*$C$18)^(A72-1)))</f>
        <v>0.16215001030266582</v>
      </c>
      <c r="K73" s="30">
        <f>$C$18*$C$24^A72</f>
        <v>3.1670665118028896</v>
      </c>
      <c r="L73" s="16">
        <f>K73/(1+1/($C$20*E72))</f>
        <v>3.1670664706114287</v>
      </c>
    </row>
    <row r="74" spans="1:12" ht="15" x14ac:dyDescent="0.25">
      <c r="A74" s="2">
        <v>34</v>
      </c>
      <c r="B74" s="12">
        <f t="shared" si="0"/>
        <v>5134991.433738823</v>
      </c>
      <c r="C74" s="12">
        <f t="shared" si="1"/>
        <v>7821924.3262138376</v>
      </c>
      <c r="D74" s="12">
        <f t="shared" si="2"/>
        <v>143656092297409.53</v>
      </c>
      <c r="E74" s="113">
        <f t="shared" si="6"/>
        <v>2873121843.9481907</v>
      </c>
      <c r="F74" s="112">
        <f t="shared" si="3"/>
        <v>2013996.5734955294</v>
      </c>
      <c r="G74" s="112">
        <f t="shared" si="4"/>
        <v>3088769.7304855352</v>
      </c>
      <c r="H74" s="112">
        <f t="shared" si="5"/>
        <v>57462436878963.813</v>
      </c>
      <c r="I74" s="16">
        <f>$C$18/(1+1/($C$20*(1+$C$18)^(A73-1)))</f>
        <v>0.14665047986546323</v>
      </c>
      <c r="J74" s="111">
        <f>$C$24*$C$18/(1+1/($C$20*(1+$C$24*$C$18)^(A73-1)))</f>
        <v>0.16254765764138149</v>
      </c>
      <c r="K74" s="30">
        <f>$C$18*$C$24^A73</f>
        <v>3.4837731629831792</v>
      </c>
      <c r="L74" s="16">
        <f>K74/(1+1/($C$20*E73))</f>
        <v>3.4837731521096766</v>
      </c>
    </row>
    <row r="75" spans="1:12" ht="15" x14ac:dyDescent="0.25">
      <c r="A75" s="2">
        <v>35</v>
      </c>
      <c r="B75" s="12">
        <f t="shared" si="0"/>
        <v>5890240.1487996466</v>
      </c>
      <c r="C75" s="12">
        <f t="shared" si="1"/>
        <v>9096041.840039121</v>
      </c>
      <c r="D75" s="12">
        <f t="shared" si="2"/>
        <v>694167854863419.38</v>
      </c>
      <c r="E75" s="113">
        <f t="shared" si="6"/>
        <v>13883357095.268387</v>
      </c>
      <c r="F75" s="112">
        <f t="shared" si="3"/>
        <v>2316096.059519859</v>
      </c>
      <c r="G75" s="112">
        <f t="shared" si="4"/>
        <v>3598416.7360156481</v>
      </c>
      <c r="H75" s="112">
        <f t="shared" si="5"/>
        <v>277667141905367.75</v>
      </c>
      <c r="I75" s="16">
        <f>$C$18/(1+1/($C$20*(1+$C$18)^(A74-1)))</f>
        <v>0.14707886562352485</v>
      </c>
      <c r="J75" s="111">
        <f>$C$24*$C$18/(1+1/($C$20*(1+$C$24*$C$18)^(A74-1)))</f>
        <v>0.16289054466498698</v>
      </c>
      <c r="K75" s="30">
        <f>$C$18*$C$24^A74</f>
        <v>3.8321504792814971</v>
      </c>
      <c r="L75" s="16">
        <f>K75/(1+1/($C$20*E74))</f>
        <v>3.8321504766139105</v>
      </c>
    </row>
    <row r="76" spans="1:12" ht="15" x14ac:dyDescent="0.25">
      <c r="A76" s="2">
        <v>36</v>
      </c>
      <c r="B76" s="12">
        <f t="shared" si="0"/>
        <v>6758776.1711195922</v>
      </c>
      <c r="C76" s="12">
        <f t="shared" si="1"/>
        <v>10580388.743645575</v>
      </c>
      <c r="D76" s="12">
        <f t="shared" si="2"/>
        <v>3620339099930211</v>
      </c>
      <c r="E76" s="113">
        <f t="shared" si="6"/>
        <v>72406781996.604218</v>
      </c>
      <c r="F76" s="112">
        <f t="shared" si="3"/>
        <v>2663510.468447837</v>
      </c>
      <c r="G76" s="112">
        <f t="shared" si="4"/>
        <v>4192155.4974582302</v>
      </c>
      <c r="H76" s="112">
        <f t="shared" si="5"/>
        <v>1448135639932084.3</v>
      </c>
      <c r="I76" s="16">
        <f>$C$18/(1+1/($C$20*(1+$C$18)^(A75-1)))</f>
        <v>0.14745341452622152</v>
      </c>
      <c r="J76" s="111">
        <f>$C$24*$C$18/(1+1/($C$20*(1+$C$24*$C$18)^(A75-1)))</f>
        <v>0.16318602417511208</v>
      </c>
      <c r="K76" s="30">
        <f>$C$18*$C$24^A75</f>
        <v>4.2153655272096477</v>
      </c>
      <c r="L76" s="16">
        <f>K76/(1+1/($C$20*E75))</f>
        <v>4.2153655266023931</v>
      </c>
    </row>
    <row r="77" spans="1:12" ht="15" x14ac:dyDescent="0.25">
      <c r="A77" s="2">
        <v>37</v>
      </c>
      <c r="B77" s="12">
        <f t="shared" si="0"/>
        <v>7757592.5967875319</v>
      </c>
      <c r="C77" s="12">
        <f t="shared" si="1"/>
        <v>12309652.886347096</v>
      </c>
      <c r="D77" s="12">
        <f t="shared" si="2"/>
        <v>2.0407497001987036E+16</v>
      </c>
      <c r="E77" s="113">
        <f t="shared" si="6"/>
        <v>408149940037.74072</v>
      </c>
      <c r="F77" s="112">
        <f t="shared" si="3"/>
        <v>3063037.0387150128</v>
      </c>
      <c r="G77" s="112">
        <f t="shared" si="4"/>
        <v>4883861.1545388382</v>
      </c>
      <c r="H77" s="112">
        <f t="shared" si="5"/>
        <v>8162998800754814</v>
      </c>
      <c r="I77" s="16">
        <f>$C$18/(1+1/($C$20*(1+$C$18)^(A76-1)))</f>
        <v>0.14778066330054021</v>
      </c>
      <c r="J77" s="111">
        <f>$C$24*$C$18/(1+1/($C$20*(1+$C$24*$C$18)^(A76-1)))</f>
        <v>0.16344051098690399</v>
      </c>
      <c r="K77" s="30">
        <f>$C$18*$C$24^A76</f>
        <v>4.6369020799306124</v>
      </c>
      <c r="L77" s="16">
        <f>K77/(1+1/($C$20*E76))</f>
        <v>4.6369020798025335</v>
      </c>
    </row>
    <row r="78" spans="1:12" ht="15" x14ac:dyDescent="0.25">
      <c r="A78" s="2">
        <v>38</v>
      </c>
      <c r="B78" s="12">
        <f t="shared" si="0"/>
        <v>8906231.4863056615</v>
      </c>
      <c r="C78" s="12">
        <f t="shared" si="1"/>
        <v>14324245.612594368</v>
      </c>
      <c r="D78" s="12">
        <f t="shared" si="2"/>
        <v>1.2449781882563755E+17</v>
      </c>
      <c r="E78" s="113">
        <f t="shared" si="6"/>
        <v>2489956376510.751</v>
      </c>
      <c r="F78" s="112">
        <f t="shared" si="3"/>
        <v>3522492.5945222643</v>
      </c>
      <c r="G78" s="112">
        <f t="shared" si="4"/>
        <v>5689698.2450377466</v>
      </c>
      <c r="H78" s="112">
        <f t="shared" si="5"/>
        <v>4.9799127530215016E+16</v>
      </c>
      <c r="I78" s="16">
        <f>$C$18/(1+1/($C$20*(1+$C$18)^(A77-1)))</f>
        <v>0.14806641044720348</v>
      </c>
      <c r="J78" s="111">
        <f>$C$24*$C$18/(1+1/($C$20*(1+$C$24*$C$18)^(A77-1)))</f>
        <v>0.16365958852354803</v>
      </c>
      <c r="K78" s="30">
        <f>$C$18*$C$24^A77</f>
        <v>5.100592287923674</v>
      </c>
      <c r="L78" s="16">
        <f>K78/(1+1/($C$20*E77))</f>
        <v>5.1005922878986807</v>
      </c>
    </row>
    <row r="79" spans="1:12" ht="15" x14ac:dyDescent="0.25">
      <c r="A79" s="2">
        <v>39</v>
      </c>
      <c r="B79" s="12">
        <f t="shared" si="0"/>
        <v>10227166.20925151</v>
      </c>
      <c r="C79" s="12">
        <f t="shared" si="1"/>
        <v>16671246.138672441</v>
      </c>
      <c r="D79" s="12">
        <f t="shared" si="2"/>
        <v>8.2301169484697882E+17</v>
      </c>
      <c r="E79" s="113">
        <f t="shared" si="6"/>
        <v>16460233896937.576</v>
      </c>
      <c r="F79" s="112">
        <f t="shared" si="3"/>
        <v>4050866.4837006042</v>
      </c>
      <c r="G79" s="112">
        <f t="shared" si="4"/>
        <v>6628498.4554689769</v>
      </c>
      <c r="H79" s="112">
        <f t="shared" si="5"/>
        <v>3.2920467793875155E+17</v>
      </c>
      <c r="I79" s="16">
        <f>$C$18/(1+1/($C$20*(1+$C$18)^(A78-1)))</f>
        <v>0.14831578597265699</v>
      </c>
      <c r="J79" s="111">
        <f>$C$24*$C$18/(1+1/($C$20*(1+$C$24*$C$18)^(A78-1)))</f>
        <v>0.16384810687792925</v>
      </c>
      <c r="K79" s="30">
        <f>$C$18*$C$24^A78</f>
        <v>5.6106515167160422</v>
      </c>
      <c r="L79" s="16">
        <f>K79/(1+1/($C$20*E78))</f>
        <v>5.6106515167115365</v>
      </c>
    </row>
    <row r="80" spans="1:12" ht="15" x14ac:dyDescent="0.25">
      <c r="A80" s="2">
        <v>40</v>
      </c>
      <c r="B80" s="12">
        <f t="shared" si="0"/>
        <v>11746241.140639234</v>
      </c>
      <c r="C80" s="12">
        <f t="shared" si="1"/>
        <v>19405501.751553394</v>
      </c>
      <c r="D80" s="12">
        <f t="shared" si="2"/>
        <v>5.9024066902114284E+18</v>
      </c>
      <c r="E80" s="113">
        <f t="shared" si="6"/>
        <v>118048133804226.56</v>
      </c>
      <c r="F80" s="112">
        <f t="shared" si="3"/>
        <v>4658496.456255693</v>
      </c>
      <c r="G80" s="112">
        <f t="shared" si="4"/>
        <v>7722200.7006213572</v>
      </c>
      <c r="H80" s="112">
        <f t="shared" si="5"/>
        <v>2.3609626760845312E+18</v>
      </c>
      <c r="I80" s="16">
        <f>$C$18/(1+1/($C$20*(1+$C$18)^(A79-1)))</f>
        <v>0.14853331805770095</v>
      </c>
      <c r="J80" s="111">
        <f>$C$24*$C$18/(1+1/($C$20*(1+$C$24*$C$18)^(A79-1)))</f>
        <v>0.16401027194591505</v>
      </c>
      <c r="K80" s="30">
        <f>$C$18*$C$24^A79</f>
        <v>6.1717166683876465</v>
      </c>
      <c r="L80" s="16">
        <f>K80/(1+1/($C$20*E79))</f>
        <v>6.1717166683868969</v>
      </c>
    </row>
    <row r="81" spans="1:12" ht="15" x14ac:dyDescent="0.25">
      <c r="A81" s="2">
        <v>41</v>
      </c>
      <c r="B81" s="12">
        <f t="shared" si="0"/>
        <v>13493177.311735118</v>
      </c>
      <c r="C81" s="12">
        <f t="shared" si="1"/>
        <v>22590909.540559705</v>
      </c>
      <c r="D81" s="12">
        <f t="shared" si="2"/>
        <v>4.5973186619149443E+19</v>
      </c>
      <c r="E81" s="113">
        <f t="shared" si="6"/>
        <v>919463732382986.88</v>
      </c>
      <c r="F81" s="112">
        <f t="shared" si="3"/>
        <v>5357270.9246940473</v>
      </c>
      <c r="G81" s="112">
        <f>$C$11*$C$16*(1+$C$24*$C$18)^(A81-1)</f>
        <v>8996363.8162238821</v>
      </c>
      <c r="H81" s="112">
        <f t="shared" si="5"/>
        <v>1.8389274647659737E+19</v>
      </c>
      <c r="I81" s="16">
        <f>$C$18/(1+1/($C$20*(1+$C$18)^(A80-1)))</f>
        <v>0.14872299573792133</v>
      </c>
      <c r="J81" s="111">
        <f>$C$24*$C$18/(1+1/($C$20*(1+$C$24*$C$18)^(A80-1)))</f>
        <v>0.16414972567000599</v>
      </c>
      <c r="K81" s="30">
        <f>$C$18*$C$24^A80</f>
        <v>6.7888883352264111</v>
      </c>
      <c r="L81" s="16">
        <f>K81/(1+1/($C$20*E80))</f>
        <v>6.7888883352262965</v>
      </c>
    </row>
    <row r="82" spans="1:12" ht="15" x14ac:dyDescent="0.25">
      <c r="B82" s="29"/>
      <c r="C82" s="16"/>
      <c r="D82" s="12"/>
      <c r="E82" s="16"/>
      <c r="F82" s="16"/>
      <c r="H82" s="12"/>
      <c r="I82"/>
    </row>
    <row r="83" spans="1:12" ht="15" x14ac:dyDescent="0.25">
      <c r="B83" s="29"/>
      <c r="C83" s="16"/>
      <c r="D83" s="12"/>
      <c r="E83" s="16"/>
      <c r="F83" s="16"/>
      <c r="H83" s="12"/>
      <c r="I83"/>
    </row>
    <row r="84" spans="1:12" ht="15" x14ac:dyDescent="0.25">
      <c r="B84" s="29"/>
      <c r="C84" s="16"/>
      <c r="D84" s="12"/>
      <c r="E84" s="16"/>
      <c r="F84" s="16"/>
      <c r="H84" s="12"/>
      <c r="I84"/>
    </row>
    <row r="85" spans="1:12" ht="15" x14ac:dyDescent="0.25">
      <c r="B85" s="29"/>
      <c r="C85" s="16"/>
      <c r="D85" s="12"/>
      <c r="E85" s="16"/>
      <c r="F85" s="16"/>
      <c r="H85" s="12"/>
      <c r="I85"/>
    </row>
    <row r="86" spans="1:12" ht="15" x14ac:dyDescent="0.25">
      <c r="B86" s="29"/>
      <c r="C86" s="16"/>
      <c r="D86" s="12"/>
      <c r="E86" s="16"/>
      <c r="F86" s="16"/>
      <c r="H86" s="12"/>
      <c r="I86"/>
    </row>
    <row r="87" spans="1:12" ht="15" x14ac:dyDescent="0.25">
      <c r="B87" s="29"/>
      <c r="C87" s="16"/>
      <c r="D87" s="12"/>
      <c r="E87" s="16"/>
      <c r="F87" s="16"/>
      <c r="H87" s="12"/>
      <c r="I87"/>
    </row>
    <row r="88" spans="1:12" ht="15" x14ac:dyDescent="0.25">
      <c r="B88" s="29"/>
      <c r="C88" s="16"/>
      <c r="D88" s="12"/>
      <c r="E88" s="16"/>
      <c r="F88" s="16"/>
      <c r="H88" s="12"/>
      <c r="I88"/>
    </row>
    <row r="89" spans="1:12" ht="15" x14ac:dyDescent="0.25">
      <c r="B89" s="29"/>
      <c r="C89" s="16"/>
      <c r="D89" s="12"/>
      <c r="E89" s="16"/>
      <c r="F89" s="16"/>
      <c r="H89" s="12"/>
      <c r="I89"/>
    </row>
    <row r="90" spans="1:12" ht="15" x14ac:dyDescent="0.25">
      <c r="B90" s="29"/>
      <c r="C90" s="16"/>
      <c r="D90" s="12"/>
      <c r="E90" s="16"/>
      <c r="F90" s="16"/>
      <c r="H90" s="12"/>
      <c r="I90"/>
    </row>
    <row r="91" spans="1:12" ht="15" x14ac:dyDescent="0.25">
      <c r="B91" s="29"/>
      <c r="C91" s="16"/>
      <c r="D91" s="12"/>
      <c r="E91" s="16"/>
      <c r="F91" s="16"/>
      <c r="H91" s="12"/>
      <c r="I91"/>
    </row>
    <row r="92" spans="1:12" ht="15" x14ac:dyDescent="0.25">
      <c r="B92" s="29"/>
      <c r="C92" s="16"/>
      <c r="D92" s="12"/>
      <c r="E92" s="16"/>
      <c r="F92" s="16"/>
      <c r="H92" s="12"/>
      <c r="I92"/>
    </row>
    <row r="93" spans="1:12" ht="15" x14ac:dyDescent="0.25">
      <c r="B93" s="29"/>
      <c r="C93" s="16"/>
      <c r="D93" s="12"/>
      <c r="E93" s="16"/>
      <c r="F93" s="16"/>
      <c r="H93" s="12"/>
      <c r="I93"/>
    </row>
    <row r="94" spans="1:12" ht="15" x14ac:dyDescent="0.25">
      <c r="B94" s="29"/>
      <c r="C94" s="16"/>
      <c r="D94" s="12"/>
      <c r="E94" s="16"/>
      <c r="F94" s="16"/>
      <c r="H94" s="12"/>
      <c r="I94"/>
    </row>
    <row r="95" spans="1:12" ht="15" x14ac:dyDescent="0.25">
      <c r="B95" s="29"/>
      <c r="C95" s="16"/>
      <c r="D95" s="12"/>
      <c r="E95" s="16"/>
      <c r="F95" s="16"/>
      <c r="H95" s="12"/>
      <c r="I95"/>
    </row>
    <row r="96" spans="1:12" ht="15" x14ac:dyDescent="0.25">
      <c r="B96" s="29"/>
      <c r="C96" s="16"/>
      <c r="D96" s="12"/>
      <c r="E96" s="16"/>
      <c r="F96" s="16"/>
      <c r="H96" s="12"/>
      <c r="I96"/>
    </row>
    <row r="97" spans="1:9" ht="15" x14ac:dyDescent="0.25">
      <c r="B97" s="29"/>
      <c r="C97" s="16"/>
      <c r="D97" s="12"/>
      <c r="E97" s="16"/>
      <c r="F97" s="16"/>
      <c r="H97" s="12"/>
      <c r="I97"/>
    </row>
    <row r="98" spans="1:9" ht="15" x14ac:dyDescent="0.25">
      <c r="B98" s="29"/>
      <c r="C98" s="16"/>
      <c r="D98" s="12"/>
      <c r="E98" s="16"/>
      <c r="F98" s="16"/>
      <c r="H98" s="12"/>
      <c r="I98"/>
    </row>
    <row r="99" spans="1:9" ht="15" x14ac:dyDescent="0.25">
      <c r="B99" s="29"/>
      <c r="C99" s="16"/>
      <c r="D99" s="12"/>
      <c r="E99" s="16"/>
      <c r="F99" s="16"/>
      <c r="H99" s="12"/>
      <c r="I99"/>
    </row>
    <row r="100" spans="1:9" ht="15" x14ac:dyDescent="0.25">
      <c r="B100" s="29"/>
      <c r="C100" s="16"/>
      <c r="D100" s="12"/>
      <c r="E100" s="16"/>
      <c r="F100" s="16"/>
      <c r="H100" s="12"/>
      <c r="I100"/>
    </row>
    <row r="101" spans="1:9" ht="15" x14ac:dyDescent="0.25">
      <c r="B101" s="29"/>
      <c r="C101" s="16"/>
      <c r="D101" s="12"/>
      <c r="E101" s="16"/>
      <c r="F101" s="16"/>
      <c r="H101" s="12"/>
      <c r="I101"/>
    </row>
    <row r="102" spans="1:9" ht="15" x14ac:dyDescent="0.25">
      <c r="B102" s="29"/>
      <c r="C102" s="16"/>
      <c r="D102" s="12"/>
      <c r="E102" s="16"/>
      <c r="F102" s="16"/>
      <c r="H102" s="12"/>
      <c r="I102"/>
    </row>
    <row r="103" spans="1:9" ht="15" x14ac:dyDescent="0.25">
      <c r="B103" s="29"/>
      <c r="C103" s="16"/>
      <c r="D103" s="12"/>
      <c r="E103" s="16"/>
      <c r="F103" s="16"/>
      <c r="H103" s="12"/>
      <c r="I103"/>
    </row>
    <row r="104" spans="1:9" ht="15" x14ac:dyDescent="0.25">
      <c r="B104" s="29"/>
      <c r="C104" s="16"/>
      <c r="D104" s="12"/>
      <c r="E104" s="16"/>
      <c r="F104" s="16"/>
      <c r="H104" s="12"/>
      <c r="I104"/>
    </row>
    <row r="105" spans="1:9" ht="15" x14ac:dyDescent="0.25">
      <c r="A105" s="1" t="s">
        <v>165</v>
      </c>
      <c r="B105" s="29"/>
      <c r="C105" s="16"/>
      <c r="D105" s="12"/>
      <c r="E105" s="16"/>
      <c r="F105" s="1" t="s">
        <v>164</v>
      </c>
      <c r="H105" s="12"/>
      <c r="I105"/>
    </row>
    <row r="106" spans="1:9" ht="15" x14ac:dyDescent="0.25">
      <c r="A106" s="1"/>
      <c r="B106" s="29"/>
      <c r="C106" s="16"/>
      <c r="D106" s="12"/>
      <c r="E106" s="16"/>
      <c r="F106" s="16"/>
      <c r="H106" s="12"/>
      <c r="I106"/>
    </row>
    <row r="107" spans="1:9" ht="15" x14ac:dyDescent="0.25">
      <c r="A107"/>
      <c r="B107" s="29"/>
      <c r="C107"/>
      <c r="D107" s="12"/>
      <c r="E107" s="16"/>
      <c r="F107" s="16"/>
      <c r="H107" s="12"/>
      <c r="I107"/>
    </row>
    <row r="108" spans="1:9" ht="15" x14ac:dyDescent="0.25">
      <c r="B108" s="29"/>
      <c r="C108" s="16"/>
      <c r="D108" s="12"/>
      <c r="E108" s="16"/>
      <c r="F108" s="16"/>
      <c r="H108" s="12"/>
      <c r="I108"/>
    </row>
    <row r="109" spans="1:9" ht="15" x14ac:dyDescent="0.25">
      <c r="B109" s="29"/>
      <c r="C109" s="16"/>
      <c r="D109" s="12"/>
      <c r="E109" s="16"/>
      <c r="F109" s="16"/>
      <c r="H109" s="12"/>
      <c r="I109"/>
    </row>
    <row r="110" spans="1:9" ht="15" x14ac:dyDescent="0.25">
      <c r="B110" s="29"/>
      <c r="C110" s="16"/>
      <c r="D110" s="12"/>
      <c r="E110" s="16"/>
      <c r="F110" s="16"/>
      <c r="H110" s="12"/>
      <c r="I110"/>
    </row>
    <row r="111" spans="1:9" ht="15" x14ac:dyDescent="0.25">
      <c r="B111" s="29"/>
      <c r="D111" s="12"/>
      <c r="E111" s="16"/>
      <c r="F111" s="16"/>
      <c r="H111" s="12"/>
      <c r="I111"/>
    </row>
    <row r="112" spans="1:9" ht="15" x14ac:dyDescent="0.25">
      <c r="B112" s="12"/>
      <c r="C112" s="51"/>
      <c r="D112" s="12"/>
      <c r="E112" s="16"/>
      <c r="F112" s="16"/>
      <c r="H112" s="12"/>
      <c r="I112"/>
    </row>
    <row r="113" spans="2:9" ht="15" x14ac:dyDescent="0.25">
      <c r="B113" s="12"/>
      <c r="C113" s="51"/>
      <c r="D113" s="12"/>
      <c r="E113" s="16"/>
      <c r="F113" s="16"/>
      <c r="H113" s="12"/>
      <c r="I113"/>
    </row>
    <row r="114" spans="2:9" ht="15" x14ac:dyDescent="0.25">
      <c r="B114" s="12"/>
      <c r="C114" s="51"/>
      <c r="D114" s="12"/>
      <c r="E114" s="16"/>
      <c r="F114" s="16"/>
      <c r="H114" s="12"/>
      <c r="I114"/>
    </row>
    <row r="115" spans="2:9" ht="15" x14ac:dyDescent="0.25">
      <c r="B115" s="12"/>
      <c r="C115" s="51"/>
      <c r="D115" s="12"/>
      <c r="E115" s="16"/>
      <c r="F115" s="16"/>
      <c r="H115" s="12"/>
      <c r="I115"/>
    </row>
    <row r="116" spans="2:9" ht="15" x14ac:dyDescent="0.25">
      <c r="B116" s="12"/>
      <c r="C116" s="51"/>
      <c r="D116" s="12"/>
      <c r="E116" s="16"/>
      <c r="F116" s="16"/>
      <c r="H116" s="12"/>
      <c r="I116"/>
    </row>
    <row r="117" spans="2:9" ht="15" x14ac:dyDescent="0.25">
      <c r="B117" s="12"/>
      <c r="C117" s="51"/>
      <c r="D117" s="12"/>
      <c r="E117" s="16"/>
      <c r="F117" s="16"/>
      <c r="H117" s="12"/>
      <c r="I117"/>
    </row>
    <row r="118" spans="2:9" ht="15" x14ac:dyDescent="0.25">
      <c r="B118" s="12"/>
      <c r="C118" s="51"/>
      <c r="D118" s="12"/>
      <c r="E118" s="16"/>
      <c r="F118" s="16"/>
      <c r="H118" s="12"/>
      <c r="I118"/>
    </row>
    <row r="119" spans="2:9" ht="15" x14ac:dyDescent="0.25">
      <c r="B119" s="12"/>
      <c r="C119" s="51"/>
      <c r="D119" s="12"/>
      <c r="E119" s="16"/>
      <c r="F119" s="16"/>
      <c r="H119" s="12"/>
      <c r="I119"/>
    </row>
    <row r="120" spans="2:9" ht="15" x14ac:dyDescent="0.25">
      <c r="B120" s="12"/>
      <c r="C120" s="51"/>
      <c r="D120" s="12"/>
      <c r="E120" s="16"/>
      <c r="F120" s="16"/>
      <c r="H120" s="12"/>
      <c r="I120"/>
    </row>
    <row r="121" spans="2:9" ht="15" x14ac:dyDescent="0.25">
      <c r="B121" s="12"/>
      <c r="C121" s="51"/>
      <c r="D121" s="12"/>
      <c r="E121" s="16"/>
      <c r="F121" s="16"/>
      <c r="H121" s="12"/>
      <c r="I121"/>
    </row>
    <row r="122" spans="2:9" ht="15" x14ac:dyDescent="0.25">
      <c r="B122" s="12"/>
      <c r="C122" s="51"/>
      <c r="D122" s="12"/>
      <c r="E122" s="16"/>
      <c r="F122" s="16"/>
      <c r="H122" s="12"/>
      <c r="I122"/>
    </row>
    <row r="123" spans="2:9" ht="15" x14ac:dyDescent="0.25">
      <c r="B123" s="12"/>
      <c r="C123" s="51"/>
      <c r="D123" s="12"/>
      <c r="E123" s="16"/>
      <c r="F123" s="16"/>
      <c r="H123" s="12"/>
      <c r="I123"/>
    </row>
    <row r="124" spans="2:9" ht="15" x14ac:dyDescent="0.25">
      <c r="B124" s="12"/>
      <c r="C124" s="51"/>
      <c r="D124" s="12"/>
      <c r="E124" s="16"/>
      <c r="F124" s="16"/>
      <c r="H124" s="12"/>
      <c r="I124"/>
    </row>
    <row r="125" spans="2:9" ht="15" x14ac:dyDescent="0.25">
      <c r="B125" s="12"/>
      <c r="C125" s="51"/>
      <c r="D125" s="12"/>
      <c r="E125" s="16"/>
      <c r="F125" s="16"/>
      <c r="H125" s="12"/>
      <c r="I125"/>
    </row>
    <row r="126" spans="2:9" ht="15" x14ac:dyDescent="0.25">
      <c r="B126" s="12"/>
      <c r="C126" s="51"/>
      <c r="D126" s="12"/>
      <c r="E126" s="16"/>
      <c r="F126" s="16"/>
      <c r="H126" s="12"/>
      <c r="I126"/>
    </row>
    <row r="127" spans="2:9" ht="15" x14ac:dyDescent="0.25">
      <c r="B127" s="12"/>
      <c r="C127" s="51"/>
      <c r="D127" s="12"/>
      <c r="E127" s="16"/>
      <c r="F127" s="16"/>
      <c r="H127" s="12"/>
      <c r="I127"/>
    </row>
    <row r="128" spans="2:9" ht="15" x14ac:dyDescent="0.25">
      <c r="B128" s="12"/>
      <c r="C128" s="51"/>
      <c r="D128" s="12"/>
      <c r="E128" s="16"/>
      <c r="F128" s="16"/>
      <c r="H128" s="12"/>
      <c r="I128"/>
    </row>
    <row r="129" spans="2:9" ht="15" x14ac:dyDescent="0.25">
      <c r="B129" s="12"/>
      <c r="C129" s="51"/>
      <c r="D129" s="12"/>
      <c r="E129" s="16"/>
      <c r="F129" s="16"/>
      <c r="H129" s="12"/>
      <c r="I129"/>
    </row>
    <row r="130" spans="2:9" ht="15" x14ac:dyDescent="0.25">
      <c r="B130" s="12"/>
      <c r="C130" s="51"/>
      <c r="D130" s="12"/>
      <c r="E130" s="16"/>
      <c r="F130" s="16"/>
      <c r="H130" s="12"/>
      <c r="I130"/>
    </row>
    <row r="131" spans="2:9" ht="15" x14ac:dyDescent="0.25">
      <c r="B131" s="29"/>
      <c r="C131" s="16"/>
      <c r="D131" s="12"/>
      <c r="E131" s="16"/>
      <c r="F131" s="16"/>
      <c r="H131" s="12"/>
      <c r="I131"/>
    </row>
    <row r="132" spans="2:9" ht="15" x14ac:dyDescent="0.25">
      <c r="B132" s="29"/>
      <c r="C132" s="16"/>
      <c r="D132" s="12"/>
      <c r="E132" s="16"/>
      <c r="F132" s="16"/>
      <c r="H132" s="12"/>
      <c r="I132"/>
    </row>
    <row r="133" spans="2:9" ht="15" x14ac:dyDescent="0.25">
      <c r="B133" s="29"/>
      <c r="C133" s="16"/>
      <c r="D133" s="12"/>
      <c r="E133" s="16"/>
      <c r="F133" s="16"/>
      <c r="H133" s="12"/>
      <c r="I133"/>
    </row>
    <row r="134" spans="2:9" ht="15" x14ac:dyDescent="0.25">
      <c r="B134" s="29"/>
      <c r="C134" s="16"/>
      <c r="D134" s="12"/>
      <c r="E134" s="16"/>
      <c r="F134" s="16"/>
      <c r="H134" s="12"/>
      <c r="I134"/>
    </row>
    <row r="135" spans="2:9" ht="15" x14ac:dyDescent="0.25">
      <c r="B135" s="29"/>
      <c r="C135" s="16"/>
      <c r="D135" s="12"/>
      <c r="E135" s="16"/>
      <c r="F135" s="16"/>
      <c r="H135" s="12"/>
      <c r="I135"/>
    </row>
    <row r="136" spans="2:9" ht="15" x14ac:dyDescent="0.25">
      <c r="B136" s="29"/>
      <c r="C136" s="16"/>
      <c r="D136" s="12"/>
      <c r="E136" s="16"/>
      <c r="F136" s="16"/>
      <c r="H136" s="12"/>
      <c r="I136"/>
    </row>
    <row r="137" spans="2:9" ht="15" x14ac:dyDescent="0.25">
      <c r="B137" s="29"/>
      <c r="C137" s="16"/>
      <c r="D137" s="12"/>
      <c r="E137" s="16"/>
      <c r="F137" s="16"/>
      <c r="H137" s="12"/>
      <c r="I137"/>
    </row>
    <row r="138" spans="2:9" ht="15" x14ac:dyDescent="0.25">
      <c r="B138" s="29"/>
      <c r="C138" s="16"/>
      <c r="D138" s="12"/>
      <c r="E138" s="16"/>
      <c r="F138" s="16"/>
      <c r="H138" s="12"/>
      <c r="I138"/>
    </row>
    <row r="139" spans="2:9" ht="15" x14ac:dyDescent="0.25">
      <c r="B139" s="29"/>
      <c r="C139" s="16"/>
      <c r="D139" s="12"/>
      <c r="E139" s="16"/>
      <c r="F139" s="16"/>
      <c r="H139" s="12"/>
      <c r="I139"/>
    </row>
    <row r="140" spans="2:9" ht="15" x14ac:dyDescent="0.25">
      <c r="B140" s="29"/>
      <c r="C140" s="16"/>
      <c r="D140" s="12"/>
      <c r="E140" s="16"/>
      <c r="F140" s="16"/>
      <c r="H140" s="12"/>
      <c r="I140"/>
    </row>
    <row r="141" spans="2:9" ht="15" x14ac:dyDescent="0.25">
      <c r="B141" s="29"/>
      <c r="C141" s="16"/>
      <c r="D141" s="12"/>
      <c r="E141" s="16"/>
      <c r="F141" s="16"/>
      <c r="H141" s="12"/>
      <c r="I141"/>
    </row>
    <row r="142" spans="2:9" ht="15" x14ac:dyDescent="0.25">
      <c r="B142" s="29"/>
      <c r="C142" s="16"/>
      <c r="D142" s="12"/>
      <c r="E142" s="16"/>
      <c r="F142" s="16"/>
      <c r="H142" s="12"/>
      <c r="I142"/>
    </row>
    <row r="143" spans="2:9" ht="15" x14ac:dyDescent="0.25">
      <c r="B143" s="29"/>
      <c r="C143" s="16"/>
      <c r="D143" s="12"/>
      <c r="E143" s="16"/>
      <c r="F143" s="16"/>
      <c r="H143" s="12"/>
      <c r="I143"/>
    </row>
    <row r="144" spans="2:9" ht="15" x14ac:dyDescent="0.25">
      <c r="B144" s="29"/>
      <c r="C144" s="16"/>
      <c r="D144" s="12"/>
      <c r="E144" s="16"/>
      <c r="F144" s="16"/>
      <c r="H144" s="12"/>
      <c r="I144"/>
    </row>
    <row r="145" spans="1:12" ht="15" x14ac:dyDescent="0.25">
      <c r="B145" s="29"/>
      <c r="C145" s="16"/>
      <c r="D145" s="12"/>
      <c r="E145" s="16"/>
      <c r="F145" s="16"/>
      <c r="H145" s="12"/>
      <c r="I145"/>
    </row>
    <row r="146" spans="1:12" ht="15" x14ac:dyDescent="0.25">
      <c r="B146" s="29"/>
      <c r="C146" s="16"/>
      <c r="D146" s="12"/>
      <c r="E146" s="16"/>
      <c r="F146" s="16"/>
      <c r="H146" s="12"/>
      <c r="I146"/>
    </row>
    <row r="147" spans="1:12" ht="15" x14ac:dyDescent="0.25">
      <c r="B147" s="29"/>
      <c r="C147" s="16"/>
      <c r="D147" s="12"/>
      <c r="E147" s="16"/>
      <c r="F147" s="16"/>
      <c r="H147" s="12"/>
      <c r="I147"/>
    </row>
    <row r="148" spans="1:12" ht="15" x14ac:dyDescent="0.25">
      <c r="B148" s="29"/>
      <c r="C148" s="16"/>
      <c r="D148" s="12"/>
      <c r="E148" s="16"/>
      <c r="F148" s="16"/>
      <c r="H148" s="12"/>
      <c r="I148"/>
    </row>
    <row r="149" spans="1:12" ht="15" x14ac:dyDescent="0.25">
      <c r="B149" s="29"/>
      <c r="C149" s="16"/>
      <c r="D149" s="12"/>
      <c r="E149" s="16"/>
      <c r="F149" s="16"/>
      <c r="H149" s="12"/>
      <c r="I149"/>
    </row>
    <row r="150" spans="1:12" ht="15" x14ac:dyDescent="0.25">
      <c r="B150" s="29"/>
      <c r="C150" s="16"/>
      <c r="D150" s="12"/>
      <c r="E150" s="16"/>
      <c r="F150" s="16"/>
      <c r="H150" s="12"/>
      <c r="I150"/>
    </row>
    <row r="151" spans="1:12" ht="15" x14ac:dyDescent="0.25">
      <c r="B151" s="29"/>
      <c r="C151" s="16"/>
      <c r="D151" s="12"/>
      <c r="E151" s="16"/>
      <c r="F151" s="16"/>
      <c r="H151" s="12"/>
      <c r="I151"/>
    </row>
    <row r="152" spans="1:12" x14ac:dyDescent="0.2">
      <c r="B152" s="29"/>
      <c r="C152" s="16"/>
      <c r="D152" s="12"/>
      <c r="E152" s="16"/>
      <c r="F152" s="16"/>
      <c r="H152" s="12"/>
      <c r="I152" s="30"/>
    </row>
    <row r="153" spans="1:12" x14ac:dyDescent="0.2">
      <c r="A153" s="2">
        <v>0</v>
      </c>
      <c r="B153" s="29"/>
      <c r="C153" s="12">
        <f>$C$16*(1+$C$18)^A153+$C$10</f>
        <v>150000</v>
      </c>
      <c r="D153" s="12"/>
      <c r="E153" s="16"/>
      <c r="F153" s="16"/>
      <c r="H153" s="12"/>
      <c r="I153" s="30"/>
    </row>
    <row r="154" spans="1:12" x14ac:dyDescent="0.2">
      <c r="A154" s="2" t="e">
        <f>#REF!</f>
        <v>#REF!</v>
      </c>
      <c r="B154" s="12">
        <f>$C$16*(1+$C$18)^A153+$C$10</f>
        <v>150000</v>
      </c>
      <c r="C154" s="12" t="e">
        <f>$C$16*(1+$C$18)^A154+$C$10</f>
        <v>#REF!</v>
      </c>
      <c r="D154" s="51">
        <f>C9</f>
        <v>150000</v>
      </c>
      <c r="E154" s="110">
        <f t="shared" ref="E154:E193" si="7">$C$16*(1+$C$24*$C$18)^A153+$C$10</f>
        <v>150000</v>
      </c>
      <c r="F154" s="51">
        <f>C9</f>
        <v>150000</v>
      </c>
      <c r="G154" s="51" t="e">
        <f>$C$16*#REF!+$C$10</f>
        <v>#REF!</v>
      </c>
      <c r="H154" s="12">
        <f>C9</f>
        <v>150000</v>
      </c>
      <c r="I154" s="12"/>
      <c r="K154" s="2">
        <v>150000</v>
      </c>
    </row>
    <row r="155" spans="1:12" x14ac:dyDescent="0.2">
      <c r="A155" s="2" t="e">
        <f>#REF!</f>
        <v>#REF!</v>
      </c>
      <c r="B155" s="12" t="e">
        <f>$C$16*(1+$C$18)^A154+$C$10</f>
        <v>#REF!</v>
      </c>
      <c r="C155" s="12" t="e">
        <f t="shared" ref="C155:C193" si="8">$C$16*(1+$C$18)^A155+$C$10</f>
        <v>#REF!</v>
      </c>
      <c r="D155" s="110" t="e">
        <f>D154*(1+#REF!)</f>
        <v>#REF!</v>
      </c>
      <c r="E155" s="110" t="e">
        <f t="shared" si="7"/>
        <v>#REF!</v>
      </c>
      <c r="F155" s="51" t="e">
        <f>F154*(1+#REF!)</f>
        <v>#REF!</v>
      </c>
      <c r="G155" s="51" t="e">
        <f>$C$16*#REF!+$C$10</f>
        <v>#REF!</v>
      </c>
      <c r="H155" s="12" t="e">
        <f>H154*(1+#REF!)</f>
        <v>#REF!</v>
      </c>
      <c r="I155" s="12" t="e">
        <f>G154*(1+#REF!)</f>
        <v>#REF!</v>
      </c>
      <c r="J155" s="30" t="e">
        <f>(1+$C$18*$C$24^A154)</f>
        <v>#REF!</v>
      </c>
      <c r="K155" s="12">
        <f>$C$16*L156+$C$10</f>
        <v>157500</v>
      </c>
    </row>
    <row r="156" spans="1:12" x14ac:dyDescent="0.2">
      <c r="A156" s="2" t="e">
        <f>#REF!</f>
        <v>#REF!</v>
      </c>
      <c r="B156" s="12" t="e">
        <f t="shared" ref="B156:B193" si="9">$C$16*(1+$C$18)^A155+$C$10</f>
        <v>#REF!</v>
      </c>
      <c r="C156" s="12" t="e">
        <f t="shared" si="8"/>
        <v>#REF!</v>
      </c>
      <c r="D156" s="110" t="e">
        <f>D155*(1+#REF!)</f>
        <v>#REF!</v>
      </c>
      <c r="E156" s="110" t="e">
        <f t="shared" si="7"/>
        <v>#REF!</v>
      </c>
      <c r="F156" s="51" t="e">
        <f>F155*(1+#REF!)</f>
        <v>#REF!</v>
      </c>
      <c r="G156" s="51" t="e">
        <f>$C$16*#REF!+$C$10</f>
        <v>#REF!</v>
      </c>
      <c r="H156" s="12" t="e">
        <f>H155*(1+#REF!)</f>
        <v>#REF!</v>
      </c>
      <c r="I156" s="12" t="e">
        <f>G155*(1+#REF!)</f>
        <v>#REF!</v>
      </c>
      <c r="J156" s="30" t="e">
        <f t="shared" ref="J156:J194" si="10">(1+$C$18*$C$24^A155)*J155</f>
        <v>#REF!</v>
      </c>
      <c r="K156" s="12" t="e">
        <f t="shared" ref="K156:K194" si="11">$C$16*L157+$C$10</f>
        <v>#REF!</v>
      </c>
      <c r="L156" s="30">
        <f>(1+$C$18*$C$24^A153)</f>
        <v>1.1499999999999999</v>
      </c>
    </row>
    <row r="157" spans="1:12" x14ac:dyDescent="0.2">
      <c r="A157" s="2" t="e">
        <f>#REF!</f>
        <v>#REF!</v>
      </c>
      <c r="B157" s="12" t="e">
        <f t="shared" si="9"/>
        <v>#REF!</v>
      </c>
      <c r="C157" s="12" t="e">
        <f t="shared" si="8"/>
        <v>#REF!</v>
      </c>
      <c r="D157" s="110" t="e">
        <f>D156*(1+#REF!)</f>
        <v>#REF!</v>
      </c>
      <c r="E157" s="110" t="e">
        <f t="shared" si="7"/>
        <v>#REF!</v>
      </c>
      <c r="F157" s="51" t="e">
        <f>F156*(1+#REF!)</f>
        <v>#REF!</v>
      </c>
      <c r="G157" s="51" t="e">
        <f>$C$16*#REF!+$C$10</f>
        <v>#REF!</v>
      </c>
      <c r="H157" s="12" t="e">
        <f>H156*(1+#REF!)</f>
        <v>#REF!</v>
      </c>
      <c r="I157" s="12" t="e">
        <f>G156*(1+#REF!)</f>
        <v>#REF!</v>
      </c>
      <c r="J157" s="30" t="e">
        <f t="shared" si="10"/>
        <v>#REF!</v>
      </c>
      <c r="K157" s="12" t="e">
        <f t="shared" si="11"/>
        <v>#REF!</v>
      </c>
      <c r="L157" s="30" t="e">
        <f>(1+$C$18*$C$24^A154)*(1+$C$18*$C$24^A155)</f>
        <v>#REF!</v>
      </c>
    </row>
    <row r="158" spans="1:12" x14ac:dyDescent="0.2">
      <c r="A158" s="2" t="e">
        <f>#REF!</f>
        <v>#REF!</v>
      </c>
      <c r="B158" s="12" t="e">
        <f t="shared" si="9"/>
        <v>#REF!</v>
      </c>
      <c r="C158" s="12" t="e">
        <f t="shared" si="8"/>
        <v>#REF!</v>
      </c>
      <c r="D158" s="110" t="e">
        <f>D157*(1+#REF!)</f>
        <v>#REF!</v>
      </c>
      <c r="E158" s="110" t="e">
        <f t="shared" si="7"/>
        <v>#REF!</v>
      </c>
      <c r="F158" s="51" t="e">
        <f>F157*(1+#REF!)</f>
        <v>#REF!</v>
      </c>
      <c r="G158" s="51" t="e">
        <f>$C$16*#REF!+$C$10</f>
        <v>#REF!</v>
      </c>
      <c r="H158" s="12" t="e">
        <f>H157*(1+#REF!)</f>
        <v>#REF!</v>
      </c>
      <c r="I158" s="12" t="e">
        <f>G157*(1+#REF!)</f>
        <v>#REF!</v>
      </c>
      <c r="J158" s="30" t="e">
        <f t="shared" si="10"/>
        <v>#REF!</v>
      </c>
      <c r="K158" s="12" t="e">
        <f t="shared" si="11"/>
        <v>#REF!</v>
      </c>
      <c r="L158" s="30" t="e">
        <f>L157*(1+$C$18*$C$24^A156)</f>
        <v>#REF!</v>
      </c>
    </row>
    <row r="159" spans="1:12" x14ac:dyDescent="0.2">
      <c r="A159" s="2" t="e">
        <f>#REF!</f>
        <v>#REF!</v>
      </c>
      <c r="B159" s="12" t="e">
        <f t="shared" si="9"/>
        <v>#REF!</v>
      </c>
      <c r="C159" s="12" t="e">
        <f t="shared" si="8"/>
        <v>#REF!</v>
      </c>
      <c r="D159" s="110" t="e">
        <f>D158*(1+#REF!)</f>
        <v>#REF!</v>
      </c>
      <c r="E159" s="110" t="e">
        <f t="shared" si="7"/>
        <v>#REF!</v>
      </c>
      <c r="F159" s="51" t="e">
        <f>F158*(1+#REF!)</f>
        <v>#REF!</v>
      </c>
      <c r="G159" s="51" t="e">
        <f>$C$16*#REF!+$C$10</f>
        <v>#REF!</v>
      </c>
      <c r="H159" s="12" t="e">
        <f>H158*(1+#REF!)</f>
        <v>#REF!</v>
      </c>
      <c r="I159" s="12"/>
      <c r="J159" s="30" t="e">
        <f t="shared" si="10"/>
        <v>#REF!</v>
      </c>
      <c r="K159" s="12" t="e">
        <f t="shared" si="11"/>
        <v>#REF!</v>
      </c>
      <c r="L159" s="30" t="e">
        <f t="shared" ref="L159:L194" si="12">L158*(1+$C$18*$C$24^A157)</f>
        <v>#REF!</v>
      </c>
    </row>
    <row r="160" spans="1:12" x14ac:dyDescent="0.2">
      <c r="A160" s="2" t="e">
        <f>#REF!</f>
        <v>#REF!</v>
      </c>
      <c r="B160" s="12" t="e">
        <f t="shared" si="9"/>
        <v>#REF!</v>
      </c>
      <c r="C160" s="12" t="e">
        <f t="shared" si="8"/>
        <v>#REF!</v>
      </c>
      <c r="D160" s="110" t="e">
        <f>D159*(1+#REF!)</f>
        <v>#REF!</v>
      </c>
      <c r="E160" s="110" t="e">
        <f t="shared" si="7"/>
        <v>#REF!</v>
      </c>
      <c r="F160" s="51" t="e">
        <f>F159*(1+#REF!)</f>
        <v>#REF!</v>
      </c>
      <c r="G160" s="51" t="e">
        <f>$C$16*#REF!+$C$10</f>
        <v>#REF!</v>
      </c>
      <c r="H160" s="12" t="e">
        <f>H159*(1+#REF!)</f>
        <v>#REF!</v>
      </c>
      <c r="I160" s="12"/>
      <c r="J160" s="30" t="e">
        <f t="shared" si="10"/>
        <v>#REF!</v>
      </c>
      <c r="K160" s="12" t="e">
        <f t="shared" si="11"/>
        <v>#REF!</v>
      </c>
      <c r="L160" s="30" t="e">
        <f t="shared" si="12"/>
        <v>#REF!</v>
      </c>
    </row>
    <row r="161" spans="1:12" x14ac:dyDescent="0.2">
      <c r="A161" s="2" t="e">
        <f>#REF!</f>
        <v>#REF!</v>
      </c>
      <c r="B161" s="12" t="e">
        <f t="shared" si="9"/>
        <v>#REF!</v>
      </c>
      <c r="C161" s="12" t="e">
        <f t="shared" si="8"/>
        <v>#REF!</v>
      </c>
      <c r="D161" s="110" t="e">
        <f>D160*(1+#REF!)</f>
        <v>#REF!</v>
      </c>
      <c r="E161" s="110" t="e">
        <f t="shared" si="7"/>
        <v>#REF!</v>
      </c>
      <c r="F161" s="51" t="e">
        <f>F160*(1+#REF!)</f>
        <v>#REF!</v>
      </c>
      <c r="G161" s="51" t="e">
        <f>$C$16*#REF!+$C$10</f>
        <v>#REF!</v>
      </c>
      <c r="H161" s="12" t="e">
        <f>H160*(1+#REF!)</f>
        <v>#REF!</v>
      </c>
      <c r="I161" s="12"/>
      <c r="J161" s="30" t="e">
        <f t="shared" si="10"/>
        <v>#REF!</v>
      </c>
      <c r="K161" s="12" t="e">
        <f t="shared" si="11"/>
        <v>#REF!</v>
      </c>
      <c r="L161" s="30" t="e">
        <f t="shared" si="12"/>
        <v>#REF!</v>
      </c>
    </row>
    <row r="162" spans="1:12" x14ac:dyDescent="0.2">
      <c r="A162" s="2" t="e">
        <f>#REF!</f>
        <v>#REF!</v>
      </c>
      <c r="B162" s="12" t="e">
        <f t="shared" si="9"/>
        <v>#REF!</v>
      </c>
      <c r="C162" s="12" t="e">
        <f t="shared" si="8"/>
        <v>#REF!</v>
      </c>
      <c r="D162" s="110" t="e">
        <f>D161*(1+#REF!)</f>
        <v>#REF!</v>
      </c>
      <c r="E162" s="110" t="e">
        <f t="shared" si="7"/>
        <v>#REF!</v>
      </c>
      <c r="F162" s="51" t="e">
        <f>F161*(1+#REF!)</f>
        <v>#REF!</v>
      </c>
      <c r="G162" s="51" t="e">
        <f>$C$16*#REF!+$C$10</f>
        <v>#REF!</v>
      </c>
      <c r="H162" s="12" t="e">
        <f>H161*(1+#REF!)</f>
        <v>#REF!</v>
      </c>
      <c r="I162" s="12"/>
      <c r="J162" s="30" t="e">
        <f t="shared" si="10"/>
        <v>#REF!</v>
      </c>
      <c r="K162" s="12" t="e">
        <f t="shared" si="11"/>
        <v>#REF!</v>
      </c>
      <c r="L162" s="30" t="e">
        <f t="shared" si="12"/>
        <v>#REF!</v>
      </c>
    </row>
    <row r="163" spans="1:12" x14ac:dyDescent="0.2">
      <c r="A163" s="2" t="e">
        <f>#REF!</f>
        <v>#REF!</v>
      </c>
      <c r="B163" s="12" t="e">
        <f t="shared" si="9"/>
        <v>#REF!</v>
      </c>
      <c r="C163" s="12" t="e">
        <f t="shared" si="8"/>
        <v>#REF!</v>
      </c>
      <c r="D163" s="110" t="e">
        <f>D162*(1+#REF!)</f>
        <v>#REF!</v>
      </c>
      <c r="E163" s="110" t="e">
        <f t="shared" si="7"/>
        <v>#REF!</v>
      </c>
      <c r="F163" s="51" t="e">
        <f>F162*(1+#REF!)</f>
        <v>#REF!</v>
      </c>
      <c r="G163" s="51" t="e">
        <f>$C$16*#REF!+$C$10</f>
        <v>#REF!</v>
      </c>
      <c r="H163" s="12" t="e">
        <f>H162*(1+#REF!)</f>
        <v>#REF!</v>
      </c>
      <c r="I163" s="12"/>
      <c r="J163" s="30" t="e">
        <f t="shared" si="10"/>
        <v>#REF!</v>
      </c>
      <c r="K163" s="12" t="e">
        <f t="shared" si="11"/>
        <v>#REF!</v>
      </c>
      <c r="L163" s="30" t="e">
        <f t="shared" si="12"/>
        <v>#REF!</v>
      </c>
    </row>
    <row r="164" spans="1:12" x14ac:dyDescent="0.2">
      <c r="A164" s="2" t="e">
        <f>#REF!</f>
        <v>#REF!</v>
      </c>
      <c r="B164" s="12" t="e">
        <f t="shared" si="9"/>
        <v>#REF!</v>
      </c>
      <c r="C164" s="12" t="e">
        <f t="shared" si="8"/>
        <v>#REF!</v>
      </c>
      <c r="D164" s="110" t="e">
        <f>D163*(1+#REF!)</f>
        <v>#REF!</v>
      </c>
      <c r="E164" s="110" t="e">
        <f t="shared" si="7"/>
        <v>#REF!</v>
      </c>
      <c r="F164" s="51" t="e">
        <f>F163*(1+#REF!)</f>
        <v>#REF!</v>
      </c>
      <c r="G164" s="51" t="e">
        <f>$C$16*#REF!+$C$10</f>
        <v>#REF!</v>
      </c>
      <c r="H164" s="12" t="e">
        <f>H163*(1+#REF!)</f>
        <v>#REF!</v>
      </c>
      <c r="I164" s="12"/>
      <c r="J164" s="30" t="e">
        <f t="shared" si="10"/>
        <v>#REF!</v>
      </c>
      <c r="K164" s="12" t="e">
        <f t="shared" si="11"/>
        <v>#REF!</v>
      </c>
      <c r="L164" s="30" t="e">
        <f t="shared" si="12"/>
        <v>#REF!</v>
      </c>
    </row>
    <row r="165" spans="1:12" x14ac:dyDescent="0.2">
      <c r="A165" s="2" t="e">
        <f>#REF!</f>
        <v>#REF!</v>
      </c>
      <c r="B165" s="12" t="e">
        <f t="shared" si="9"/>
        <v>#REF!</v>
      </c>
      <c r="C165" s="12" t="e">
        <f t="shared" si="8"/>
        <v>#REF!</v>
      </c>
      <c r="D165" s="110" t="e">
        <f>D164*(1+#REF!)</f>
        <v>#REF!</v>
      </c>
      <c r="E165" s="110" t="e">
        <f t="shared" si="7"/>
        <v>#REF!</v>
      </c>
      <c r="F165" s="51" t="e">
        <f>F164*(1+#REF!)</f>
        <v>#REF!</v>
      </c>
      <c r="G165" s="51" t="e">
        <f>$C$16*#REF!+$C$10</f>
        <v>#REF!</v>
      </c>
      <c r="H165" s="12" t="e">
        <f>H164*(1+#REF!)</f>
        <v>#REF!</v>
      </c>
      <c r="I165" s="12"/>
      <c r="J165" s="15" t="e">
        <f t="shared" si="10"/>
        <v>#REF!</v>
      </c>
      <c r="K165" s="12" t="e">
        <f t="shared" si="11"/>
        <v>#REF!</v>
      </c>
      <c r="L165" s="30" t="e">
        <f t="shared" si="12"/>
        <v>#REF!</v>
      </c>
    </row>
    <row r="166" spans="1:12" x14ac:dyDescent="0.2">
      <c r="A166" s="2" t="e">
        <f>#REF!</f>
        <v>#REF!</v>
      </c>
      <c r="B166" s="12" t="e">
        <f t="shared" si="9"/>
        <v>#REF!</v>
      </c>
      <c r="C166" s="12" t="e">
        <f t="shared" si="8"/>
        <v>#REF!</v>
      </c>
      <c r="D166" s="110" t="e">
        <f>D165*(1+#REF!)</f>
        <v>#REF!</v>
      </c>
      <c r="E166" s="110" t="e">
        <f t="shared" si="7"/>
        <v>#REF!</v>
      </c>
      <c r="F166" s="51" t="e">
        <f>F165*(1+#REF!)</f>
        <v>#REF!</v>
      </c>
      <c r="G166" s="51" t="e">
        <f>$C$16*#REF!+$C$10</f>
        <v>#REF!</v>
      </c>
      <c r="H166" s="12" t="e">
        <f>H165*(1+#REF!)</f>
        <v>#REF!</v>
      </c>
      <c r="I166" s="12"/>
      <c r="J166" s="15" t="e">
        <f t="shared" si="10"/>
        <v>#REF!</v>
      </c>
      <c r="K166" s="12" t="e">
        <f t="shared" si="11"/>
        <v>#REF!</v>
      </c>
      <c r="L166" s="30" t="e">
        <f t="shared" si="12"/>
        <v>#REF!</v>
      </c>
    </row>
    <row r="167" spans="1:12" x14ac:dyDescent="0.2">
      <c r="A167" s="2" t="e">
        <f>#REF!</f>
        <v>#REF!</v>
      </c>
      <c r="B167" s="12" t="e">
        <f t="shared" si="9"/>
        <v>#REF!</v>
      </c>
      <c r="C167" s="12" t="e">
        <f t="shared" si="8"/>
        <v>#REF!</v>
      </c>
      <c r="D167" s="110" t="e">
        <f>D166*(1+#REF!)</f>
        <v>#REF!</v>
      </c>
      <c r="E167" s="110" t="e">
        <f t="shared" si="7"/>
        <v>#REF!</v>
      </c>
      <c r="F167" s="51" t="e">
        <f>F166*(1+#REF!)</f>
        <v>#REF!</v>
      </c>
      <c r="G167" s="51" t="e">
        <f>$C$16*#REF!+$C$10</f>
        <v>#REF!</v>
      </c>
      <c r="H167" s="12" t="e">
        <f>H166*(1+#REF!)</f>
        <v>#REF!</v>
      </c>
      <c r="I167" s="12"/>
      <c r="J167" s="15" t="e">
        <f t="shared" si="10"/>
        <v>#REF!</v>
      </c>
      <c r="K167" s="12" t="e">
        <f t="shared" si="11"/>
        <v>#REF!</v>
      </c>
      <c r="L167" s="30" t="e">
        <f t="shared" si="12"/>
        <v>#REF!</v>
      </c>
    </row>
    <row r="168" spans="1:12" x14ac:dyDescent="0.2">
      <c r="A168" s="2" t="e">
        <f>#REF!</f>
        <v>#REF!</v>
      </c>
      <c r="B168" s="12" t="e">
        <f t="shared" si="9"/>
        <v>#REF!</v>
      </c>
      <c r="C168" s="12" t="e">
        <f t="shared" si="8"/>
        <v>#REF!</v>
      </c>
      <c r="D168" s="110" t="e">
        <f>D167*(1+#REF!)</f>
        <v>#REF!</v>
      </c>
      <c r="E168" s="110" t="e">
        <f t="shared" si="7"/>
        <v>#REF!</v>
      </c>
      <c r="F168" s="51" t="e">
        <f>F167*(1+#REF!)</f>
        <v>#REF!</v>
      </c>
      <c r="G168" s="51" t="e">
        <f>$C$16*#REF!+$C$10</f>
        <v>#REF!</v>
      </c>
      <c r="H168" s="12" t="e">
        <f>H167*(1+#REF!)</f>
        <v>#REF!</v>
      </c>
      <c r="I168" s="12"/>
      <c r="J168" s="15" t="e">
        <f t="shared" si="10"/>
        <v>#REF!</v>
      </c>
      <c r="K168" s="12" t="e">
        <f t="shared" si="11"/>
        <v>#REF!</v>
      </c>
      <c r="L168" s="30" t="e">
        <f t="shared" si="12"/>
        <v>#REF!</v>
      </c>
    </row>
    <row r="169" spans="1:12" x14ac:dyDescent="0.2">
      <c r="A169" s="2" t="e">
        <f>#REF!</f>
        <v>#REF!</v>
      </c>
      <c r="B169" s="12" t="e">
        <f t="shared" si="9"/>
        <v>#REF!</v>
      </c>
      <c r="C169" s="12" t="e">
        <f t="shared" si="8"/>
        <v>#REF!</v>
      </c>
      <c r="D169" s="110" t="e">
        <f>D168*(1+#REF!)</f>
        <v>#REF!</v>
      </c>
      <c r="E169" s="110" t="e">
        <f t="shared" si="7"/>
        <v>#REF!</v>
      </c>
      <c r="F169" s="51" t="e">
        <f>F168*(1+#REF!)</f>
        <v>#REF!</v>
      </c>
      <c r="G169" s="51" t="e">
        <f>$C$16*#REF!+$C$10</f>
        <v>#REF!</v>
      </c>
      <c r="H169" s="12" t="e">
        <f>H168*(1+#REF!)</f>
        <v>#REF!</v>
      </c>
      <c r="I169" s="12"/>
      <c r="J169" s="15" t="e">
        <f t="shared" si="10"/>
        <v>#REF!</v>
      </c>
      <c r="K169" s="12" t="e">
        <f t="shared" si="11"/>
        <v>#REF!</v>
      </c>
      <c r="L169" s="30" t="e">
        <f t="shared" si="12"/>
        <v>#REF!</v>
      </c>
    </row>
    <row r="170" spans="1:12" x14ac:dyDescent="0.2">
      <c r="A170" s="2" t="e">
        <f>#REF!</f>
        <v>#REF!</v>
      </c>
      <c r="B170" s="12" t="e">
        <f t="shared" si="9"/>
        <v>#REF!</v>
      </c>
      <c r="C170" s="12" t="e">
        <f t="shared" si="8"/>
        <v>#REF!</v>
      </c>
      <c r="D170" s="110" t="e">
        <f>D169*(1+#REF!)</f>
        <v>#REF!</v>
      </c>
      <c r="E170" s="110" t="e">
        <f t="shared" si="7"/>
        <v>#REF!</v>
      </c>
      <c r="F170" s="51" t="e">
        <f>F169*(1+#REF!)</f>
        <v>#REF!</v>
      </c>
      <c r="G170" s="51" t="e">
        <f>$C$16*#REF!+$C$10</f>
        <v>#REF!</v>
      </c>
      <c r="H170" s="12" t="e">
        <f>H169*(1+#REF!)</f>
        <v>#REF!</v>
      </c>
      <c r="I170" s="12"/>
      <c r="J170" s="15" t="e">
        <f t="shared" si="10"/>
        <v>#REF!</v>
      </c>
      <c r="K170" s="12" t="e">
        <f t="shared" si="11"/>
        <v>#REF!</v>
      </c>
      <c r="L170" s="30" t="e">
        <f t="shared" si="12"/>
        <v>#REF!</v>
      </c>
    </row>
    <row r="171" spans="1:12" x14ac:dyDescent="0.2">
      <c r="A171" s="2" t="e">
        <f>#REF!</f>
        <v>#REF!</v>
      </c>
      <c r="B171" s="12" t="e">
        <f t="shared" si="9"/>
        <v>#REF!</v>
      </c>
      <c r="C171" s="12" t="e">
        <f t="shared" si="8"/>
        <v>#REF!</v>
      </c>
      <c r="D171" s="110" t="e">
        <f>D170*(1+#REF!)</f>
        <v>#REF!</v>
      </c>
      <c r="E171" s="110" t="e">
        <f t="shared" si="7"/>
        <v>#REF!</v>
      </c>
      <c r="F171" s="51" t="e">
        <f>F170*(1+#REF!)</f>
        <v>#REF!</v>
      </c>
      <c r="G171" s="51" t="e">
        <f>$C$16*#REF!+$C$10</f>
        <v>#REF!</v>
      </c>
      <c r="H171" s="12" t="e">
        <f>H170*(1+#REF!)</f>
        <v>#REF!</v>
      </c>
      <c r="I171" s="12"/>
      <c r="J171" s="15" t="e">
        <f t="shared" si="10"/>
        <v>#REF!</v>
      </c>
      <c r="K171" s="12" t="e">
        <f t="shared" si="11"/>
        <v>#REF!</v>
      </c>
      <c r="L171" s="30" t="e">
        <f t="shared" si="12"/>
        <v>#REF!</v>
      </c>
    </row>
    <row r="172" spans="1:12" x14ac:dyDescent="0.2">
      <c r="A172" s="2" t="e">
        <f>#REF!</f>
        <v>#REF!</v>
      </c>
      <c r="B172" s="12" t="e">
        <f t="shared" si="9"/>
        <v>#REF!</v>
      </c>
      <c r="C172" s="12" t="e">
        <f t="shared" si="8"/>
        <v>#REF!</v>
      </c>
      <c r="D172" s="110" t="e">
        <f>D171*(1+#REF!)</f>
        <v>#REF!</v>
      </c>
      <c r="E172" s="110" t="e">
        <f t="shared" si="7"/>
        <v>#REF!</v>
      </c>
      <c r="F172" s="51" t="e">
        <f>F171*(1+#REF!)</f>
        <v>#REF!</v>
      </c>
      <c r="G172" s="51" t="e">
        <f>$C$16*#REF!+$C$10</f>
        <v>#REF!</v>
      </c>
      <c r="H172" s="12" t="e">
        <f>H171*(1+#REF!)</f>
        <v>#REF!</v>
      </c>
      <c r="I172" s="12"/>
      <c r="J172" s="15" t="e">
        <f t="shared" si="10"/>
        <v>#REF!</v>
      </c>
      <c r="K172" s="12" t="e">
        <f t="shared" si="11"/>
        <v>#REF!</v>
      </c>
      <c r="L172" s="30" t="e">
        <f t="shared" si="12"/>
        <v>#REF!</v>
      </c>
    </row>
    <row r="173" spans="1:12" x14ac:dyDescent="0.2">
      <c r="A173" s="2" t="e">
        <f>#REF!</f>
        <v>#REF!</v>
      </c>
      <c r="B173" s="12" t="e">
        <f t="shared" si="9"/>
        <v>#REF!</v>
      </c>
      <c r="C173" s="12" t="e">
        <f t="shared" si="8"/>
        <v>#REF!</v>
      </c>
      <c r="D173" s="110" t="e">
        <f>D172*(1+#REF!)</f>
        <v>#REF!</v>
      </c>
      <c r="E173" s="110" t="e">
        <f t="shared" si="7"/>
        <v>#REF!</v>
      </c>
      <c r="F173" s="51" t="e">
        <f>F172*(1+#REF!)</f>
        <v>#REF!</v>
      </c>
      <c r="G173" s="51" t="e">
        <f>$C$16*#REF!+$C$10</f>
        <v>#REF!</v>
      </c>
      <c r="H173" s="12" t="e">
        <f>H172*(1+#REF!)</f>
        <v>#REF!</v>
      </c>
      <c r="I173" s="12"/>
      <c r="J173" s="15" t="e">
        <f t="shared" si="10"/>
        <v>#REF!</v>
      </c>
      <c r="K173" s="12" t="e">
        <f t="shared" si="11"/>
        <v>#REF!</v>
      </c>
      <c r="L173" s="30" t="e">
        <f t="shared" si="12"/>
        <v>#REF!</v>
      </c>
    </row>
    <row r="174" spans="1:12" x14ac:dyDescent="0.2">
      <c r="A174" s="2" t="e">
        <f>#REF!</f>
        <v>#REF!</v>
      </c>
      <c r="B174" s="12" t="e">
        <f t="shared" si="9"/>
        <v>#REF!</v>
      </c>
      <c r="C174" s="12" t="e">
        <f t="shared" si="8"/>
        <v>#REF!</v>
      </c>
      <c r="D174" s="110" t="e">
        <f>D173*(1+#REF!)</f>
        <v>#REF!</v>
      </c>
      <c r="E174" s="110" t="e">
        <f t="shared" si="7"/>
        <v>#REF!</v>
      </c>
      <c r="F174" s="51" t="e">
        <f>F173*(1+#REF!)</f>
        <v>#REF!</v>
      </c>
      <c r="G174" s="51" t="e">
        <f>$C$16*#REF!+$C$10</f>
        <v>#REF!</v>
      </c>
      <c r="H174" s="12" t="e">
        <f>H173*(1+#REF!)</f>
        <v>#REF!</v>
      </c>
      <c r="I174" s="12"/>
      <c r="J174" s="15" t="e">
        <f t="shared" si="10"/>
        <v>#REF!</v>
      </c>
      <c r="K174" s="12" t="e">
        <f t="shared" si="11"/>
        <v>#REF!</v>
      </c>
      <c r="L174" s="30" t="e">
        <f t="shared" si="12"/>
        <v>#REF!</v>
      </c>
    </row>
    <row r="175" spans="1:12" x14ac:dyDescent="0.2">
      <c r="A175" s="2" t="e">
        <f>#REF!</f>
        <v>#REF!</v>
      </c>
      <c r="B175" s="12" t="e">
        <f t="shared" si="9"/>
        <v>#REF!</v>
      </c>
      <c r="C175" s="12" t="e">
        <f t="shared" si="8"/>
        <v>#REF!</v>
      </c>
      <c r="D175" s="110" t="e">
        <f>D174*(1+#REF!)</f>
        <v>#REF!</v>
      </c>
      <c r="E175" s="110" t="e">
        <f t="shared" si="7"/>
        <v>#REF!</v>
      </c>
      <c r="F175" s="51" t="e">
        <f>F174*(1+#REF!)</f>
        <v>#REF!</v>
      </c>
      <c r="G175" s="51" t="e">
        <f>$C$16*#REF!+$C$10</f>
        <v>#REF!</v>
      </c>
      <c r="H175" s="12" t="e">
        <f>H174*(1+#REF!)</f>
        <v>#REF!</v>
      </c>
      <c r="I175" s="12"/>
      <c r="J175" s="15" t="e">
        <f t="shared" si="10"/>
        <v>#REF!</v>
      </c>
      <c r="K175" s="12" t="e">
        <f t="shared" si="11"/>
        <v>#REF!</v>
      </c>
      <c r="L175" s="30" t="e">
        <f t="shared" si="12"/>
        <v>#REF!</v>
      </c>
    </row>
    <row r="176" spans="1:12" x14ac:dyDescent="0.2">
      <c r="A176" s="2" t="e">
        <f>#REF!</f>
        <v>#REF!</v>
      </c>
      <c r="B176" s="12" t="e">
        <f t="shared" si="9"/>
        <v>#REF!</v>
      </c>
      <c r="C176" s="12" t="e">
        <f t="shared" si="8"/>
        <v>#REF!</v>
      </c>
      <c r="D176" s="110" t="e">
        <f>D175*(1+#REF!)</f>
        <v>#REF!</v>
      </c>
      <c r="E176" s="110" t="e">
        <f t="shared" si="7"/>
        <v>#REF!</v>
      </c>
      <c r="F176" s="51" t="e">
        <f>F175*(1+#REF!)</f>
        <v>#REF!</v>
      </c>
      <c r="G176" s="51" t="e">
        <f>$C$16*#REF!+$C$10</f>
        <v>#REF!</v>
      </c>
      <c r="H176" s="12" t="e">
        <f>H175*(1+#REF!)</f>
        <v>#REF!</v>
      </c>
      <c r="I176" s="12"/>
      <c r="J176" s="15" t="e">
        <f t="shared" si="10"/>
        <v>#REF!</v>
      </c>
      <c r="K176" s="12" t="e">
        <f t="shared" si="11"/>
        <v>#REF!</v>
      </c>
      <c r="L176" s="30" t="e">
        <f t="shared" si="12"/>
        <v>#REF!</v>
      </c>
    </row>
    <row r="177" spans="1:12" x14ac:dyDescent="0.2">
      <c r="A177" s="2" t="e">
        <f>#REF!</f>
        <v>#REF!</v>
      </c>
      <c r="B177" s="12" t="e">
        <f t="shared" si="9"/>
        <v>#REF!</v>
      </c>
      <c r="C177" s="12" t="e">
        <f t="shared" si="8"/>
        <v>#REF!</v>
      </c>
      <c r="D177" s="110" t="e">
        <f>D176*(1+#REF!)</f>
        <v>#REF!</v>
      </c>
      <c r="E177" s="110" t="e">
        <f t="shared" si="7"/>
        <v>#REF!</v>
      </c>
      <c r="F177" s="51" t="e">
        <f>F176*(1+#REF!)</f>
        <v>#REF!</v>
      </c>
      <c r="G177" s="51" t="e">
        <f>$C$16*#REF!+$C$10</f>
        <v>#REF!</v>
      </c>
      <c r="H177" s="12" t="e">
        <f>H176*(1+#REF!)</f>
        <v>#REF!</v>
      </c>
      <c r="I177" s="12"/>
      <c r="J177" s="15" t="e">
        <f t="shared" si="10"/>
        <v>#REF!</v>
      </c>
      <c r="K177" s="12" t="e">
        <f t="shared" si="11"/>
        <v>#REF!</v>
      </c>
      <c r="L177" s="30" t="e">
        <f t="shared" si="12"/>
        <v>#REF!</v>
      </c>
    </row>
    <row r="178" spans="1:12" x14ac:dyDescent="0.2">
      <c r="A178" s="2" t="e">
        <f>#REF!</f>
        <v>#REF!</v>
      </c>
      <c r="B178" s="12" t="e">
        <f t="shared" si="9"/>
        <v>#REF!</v>
      </c>
      <c r="C178" s="12" t="e">
        <f t="shared" si="8"/>
        <v>#REF!</v>
      </c>
      <c r="D178" s="110" t="e">
        <f>D177*(1+#REF!)</f>
        <v>#REF!</v>
      </c>
      <c r="E178" s="110" t="e">
        <f t="shared" si="7"/>
        <v>#REF!</v>
      </c>
      <c r="F178" s="51" t="e">
        <f>F177*(1+#REF!)</f>
        <v>#REF!</v>
      </c>
      <c r="G178" s="51" t="e">
        <f>$C$16*#REF!+$C$10</f>
        <v>#REF!</v>
      </c>
      <c r="H178" s="12" t="e">
        <f>H177*(1+#REF!)</f>
        <v>#REF!</v>
      </c>
      <c r="I178" s="12"/>
      <c r="J178" s="15" t="e">
        <f t="shared" si="10"/>
        <v>#REF!</v>
      </c>
      <c r="K178" s="12" t="e">
        <f t="shared" si="11"/>
        <v>#REF!</v>
      </c>
      <c r="L178" s="30" t="e">
        <f t="shared" si="12"/>
        <v>#REF!</v>
      </c>
    </row>
    <row r="179" spans="1:12" x14ac:dyDescent="0.2">
      <c r="A179" s="2" t="e">
        <f>#REF!</f>
        <v>#REF!</v>
      </c>
      <c r="B179" s="12" t="e">
        <f t="shared" si="9"/>
        <v>#REF!</v>
      </c>
      <c r="C179" s="12" t="e">
        <f t="shared" si="8"/>
        <v>#REF!</v>
      </c>
      <c r="D179" s="110" t="e">
        <f>D178*(1+#REF!)</f>
        <v>#REF!</v>
      </c>
      <c r="E179" s="110" t="e">
        <f t="shared" si="7"/>
        <v>#REF!</v>
      </c>
      <c r="F179" s="51" t="e">
        <f>F178*(1+#REF!)</f>
        <v>#REF!</v>
      </c>
      <c r="G179" s="51" t="e">
        <f>$C$16*#REF!+$C$10</f>
        <v>#REF!</v>
      </c>
      <c r="H179" s="12" t="e">
        <f>H178*(1+#REF!)</f>
        <v>#REF!</v>
      </c>
      <c r="J179" s="15" t="e">
        <f t="shared" si="10"/>
        <v>#REF!</v>
      </c>
      <c r="K179" s="12" t="e">
        <f t="shared" si="11"/>
        <v>#REF!</v>
      </c>
      <c r="L179" s="30" t="e">
        <f t="shared" si="12"/>
        <v>#REF!</v>
      </c>
    </row>
    <row r="180" spans="1:12" x14ac:dyDescent="0.2">
      <c r="A180" s="2" t="e">
        <f>#REF!</f>
        <v>#REF!</v>
      </c>
      <c r="B180" s="12" t="e">
        <f t="shared" si="9"/>
        <v>#REF!</v>
      </c>
      <c r="C180" s="12" t="e">
        <f t="shared" si="8"/>
        <v>#REF!</v>
      </c>
      <c r="D180" s="110" t="e">
        <f>D179*(1+#REF!)</f>
        <v>#REF!</v>
      </c>
      <c r="E180" s="110" t="e">
        <f t="shared" si="7"/>
        <v>#REF!</v>
      </c>
      <c r="F180" s="51" t="e">
        <f>F179*(1+#REF!)</f>
        <v>#REF!</v>
      </c>
      <c r="G180" s="51" t="e">
        <f>$C$16*#REF!+$C$10</f>
        <v>#REF!</v>
      </c>
      <c r="H180" s="12" t="e">
        <f>H179*(1+#REF!)</f>
        <v>#REF!</v>
      </c>
      <c r="J180" s="15" t="e">
        <f t="shared" si="10"/>
        <v>#REF!</v>
      </c>
      <c r="K180" s="12" t="e">
        <f t="shared" si="11"/>
        <v>#REF!</v>
      </c>
      <c r="L180" s="30" t="e">
        <f t="shared" si="12"/>
        <v>#REF!</v>
      </c>
    </row>
    <row r="181" spans="1:12" x14ac:dyDescent="0.2">
      <c r="A181" s="2" t="e">
        <f>#REF!</f>
        <v>#REF!</v>
      </c>
      <c r="B181" s="12" t="e">
        <f t="shared" si="9"/>
        <v>#REF!</v>
      </c>
      <c r="C181" s="12" t="e">
        <f t="shared" si="8"/>
        <v>#REF!</v>
      </c>
      <c r="D181" s="110" t="e">
        <f>D180*(1+#REF!)</f>
        <v>#REF!</v>
      </c>
      <c r="E181" s="110" t="e">
        <f t="shared" si="7"/>
        <v>#REF!</v>
      </c>
      <c r="F181" s="51" t="e">
        <f>F180*(1+#REF!)</f>
        <v>#REF!</v>
      </c>
      <c r="G181" s="51" t="e">
        <f>$C$16*#REF!+$C$10</f>
        <v>#REF!</v>
      </c>
      <c r="H181" s="12" t="e">
        <f>H180*(1+#REF!)</f>
        <v>#REF!</v>
      </c>
      <c r="J181" s="15" t="e">
        <f t="shared" si="10"/>
        <v>#REF!</v>
      </c>
      <c r="K181" s="12" t="e">
        <f t="shared" si="11"/>
        <v>#REF!</v>
      </c>
      <c r="L181" s="30" t="e">
        <f t="shared" si="12"/>
        <v>#REF!</v>
      </c>
    </row>
    <row r="182" spans="1:12" x14ac:dyDescent="0.2">
      <c r="A182" s="2" t="e">
        <f>#REF!</f>
        <v>#REF!</v>
      </c>
      <c r="B182" s="12" t="e">
        <f t="shared" si="9"/>
        <v>#REF!</v>
      </c>
      <c r="C182" s="12" t="e">
        <f t="shared" si="8"/>
        <v>#REF!</v>
      </c>
      <c r="D182" s="110" t="e">
        <f>D181*(1+#REF!)</f>
        <v>#REF!</v>
      </c>
      <c r="E182" s="110" t="e">
        <f t="shared" si="7"/>
        <v>#REF!</v>
      </c>
      <c r="F182" s="51" t="e">
        <f>F181*(1+#REF!)</f>
        <v>#REF!</v>
      </c>
      <c r="G182" s="51" t="e">
        <f>$C$16*#REF!+$C$10</f>
        <v>#REF!</v>
      </c>
      <c r="H182" s="12" t="e">
        <f>H181*(1+#REF!)</f>
        <v>#REF!</v>
      </c>
      <c r="J182" s="15" t="e">
        <f t="shared" si="10"/>
        <v>#REF!</v>
      </c>
      <c r="K182" s="12" t="e">
        <f t="shared" si="11"/>
        <v>#REF!</v>
      </c>
      <c r="L182" s="30" t="e">
        <f t="shared" si="12"/>
        <v>#REF!</v>
      </c>
    </row>
    <row r="183" spans="1:12" x14ac:dyDescent="0.2">
      <c r="A183" s="2" t="e">
        <f>#REF!</f>
        <v>#REF!</v>
      </c>
      <c r="B183" s="12" t="e">
        <f t="shared" si="9"/>
        <v>#REF!</v>
      </c>
      <c r="C183" s="12" t="e">
        <f t="shared" si="8"/>
        <v>#REF!</v>
      </c>
      <c r="D183" s="110" t="e">
        <f>D182*(1+#REF!)</f>
        <v>#REF!</v>
      </c>
      <c r="E183" s="110" t="e">
        <f t="shared" si="7"/>
        <v>#REF!</v>
      </c>
      <c r="F183" s="51" t="e">
        <f>F182*(1+#REF!)</f>
        <v>#REF!</v>
      </c>
      <c r="G183" s="51" t="e">
        <f>$C$16*#REF!+$C$10</f>
        <v>#REF!</v>
      </c>
      <c r="H183" s="12" t="e">
        <f>H182*(1+#REF!)</f>
        <v>#REF!</v>
      </c>
      <c r="J183" s="15" t="e">
        <f t="shared" si="10"/>
        <v>#REF!</v>
      </c>
      <c r="K183" s="12" t="e">
        <f t="shared" si="11"/>
        <v>#REF!</v>
      </c>
      <c r="L183" s="30" t="e">
        <f t="shared" si="12"/>
        <v>#REF!</v>
      </c>
    </row>
    <row r="184" spans="1:12" x14ac:dyDescent="0.2">
      <c r="A184" s="2" t="e">
        <f>#REF!</f>
        <v>#REF!</v>
      </c>
      <c r="B184" s="12" t="e">
        <f t="shared" si="9"/>
        <v>#REF!</v>
      </c>
      <c r="C184" s="12" t="e">
        <f t="shared" si="8"/>
        <v>#REF!</v>
      </c>
      <c r="D184" s="110" t="e">
        <f>D183*(1+#REF!)</f>
        <v>#REF!</v>
      </c>
      <c r="E184" s="110" t="e">
        <f t="shared" si="7"/>
        <v>#REF!</v>
      </c>
      <c r="F184" s="51" t="e">
        <f>F183*(1+#REF!)</f>
        <v>#REF!</v>
      </c>
      <c r="G184" s="51" t="e">
        <f>$C$16*#REF!+$C$10</f>
        <v>#REF!</v>
      </c>
      <c r="H184" s="12" t="e">
        <f>H183*(1+#REF!)</f>
        <v>#REF!</v>
      </c>
      <c r="J184" s="15" t="e">
        <f t="shared" si="10"/>
        <v>#REF!</v>
      </c>
      <c r="K184" s="12" t="e">
        <f t="shared" si="11"/>
        <v>#REF!</v>
      </c>
      <c r="L184" s="30" t="e">
        <f t="shared" si="12"/>
        <v>#REF!</v>
      </c>
    </row>
    <row r="185" spans="1:12" x14ac:dyDescent="0.2">
      <c r="A185" s="2" t="e">
        <f>#REF!</f>
        <v>#REF!</v>
      </c>
      <c r="B185" s="12" t="e">
        <f t="shared" si="9"/>
        <v>#REF!</v>
      </c>
      <c r="C185" s="12" t="e">
        <f t="shared" si="8"/>
        <v>#REF!</v>
      </c>
      <c r="D185" s="110" t="e">
        <f>D184*(1+#REF!)</f>
        <v>#REF!</v>
      </c>
      <c r="E185" s="110" t="e">
        <f t="shared" si="7"/>
        <v>#REF!</v>
      </c>
      <c r="F185" s="51" t="e">
        <f>F184*(1+#REF!)</f>
        <v>#REF!</v>
      </c>
      <c r="G185" s="51" t="e">
        <f>$C$16*#REF!+$C$10</f>
        <v>#REF!</v>
      </c>
      <c r="H185" s="12" t="e">
        <f>H184*(1+#REF!)</f>
        <v>#REF!</v>
      </c>
      <c r="J185" s="15" t="e">
        <f t="shared" si="10"/>
        <v>#REF!</v>
      </c>
      <c r="K185" s="12" t="e">
        <f t="shared" si="11"/>
        <v>#REF!</v>
      </c>
      <c r="L185" s="30" t="e">
        <f t="shared" si="12"/>
        <v>#REF!</v>
      </c>
    </row>
    <row r="186" spans="1:12" x14ac:dyDescent="0.2">
      <c r="A186" s="2" t="e">
        <f>#REF!</f>
        <v>#REF!</v>
      </c>
      <c r="B186" s="12" t="e">
        <f t="shared" si="9"/>
        <v>#REF!</v>
      </c>
      <c r="C186" s="12" t="e">
        <f t="shared" si="8"/>
        <v>#REF!</v>
      </c>
      <c r="D186" s="110" t="e">
        <f>D185*(1+#REF!)</f>
        <v>#REF!</v>
      </c>
      <c r="E186" s="110" t="e">
        <f t="shared" si="7"/>
        <v>#REF!</v>
      </c>
      <c r="F186" s="51" t="e">
        <f>F185*(1+#REF!)</f>
        <v>#REF!</v>
      </c>
      <c r="G186" s="51" t="e">
        <f>$C$16*#REF!+$C$10</f>
        <v>#REF!</v>
      </c>
      <c r="H186" s="12" t="e">
        <f>H185*(1+#REF!)</f>
        <v>#REF!</v>
      </c>
      <c r="J186" s="15" t="e">
        <f t="shared" si="10"/>
        <v>#REF!</v>
      </c>
      <c r="K186" s="12" t="e">
        <f t="shared" si="11"/>
        <v>#REF!</v>
      </c>
      <c r="L186" s="30" t="e">
        <f t="shared" si="12"/>
        <v>#REF!</v>
      </c>
    </row>
    <row r="187" spans="1:12" x14ac:dyDescent="0.2">
      <c r="A187" s="2" t="e">
        <f>#REF!</f>
        <v>#REF!</v>
      </c>
      <c r="B187" s="12" t="e">
        <f t="shared" si="9"/>
        <v>#REF!</v>
      </c>
      <c r="C187" s="12" t="e">
        <f t="shared" si="8"/>
        <v>#REF!</v>
      </c>
      <c r="D187" s="110" t="e">
        <f>D186*(1+#REF!)</f>
        <v>#REF!</v>
      </c>
      <c r="E187" s="110" t="e">
        <f t="shared" si="7"/>
        <v>#REF!</v>
      </c>
      <c r="F187" s="51" t="e">
        <f>F186*(1+#REF!)</f>
        <v>#REF!</v>
      </c>
      <c r="G187" s="51" t="e">
        <f>$C$16*#REF!+$C$10</f>
        <v>#REF!</v>
      </c>
      <c r="H187" s="12" t="e">
        <f>H186*(1+#REF!)</f>
        <v>#REF!</v>
      </c>
      <c r="J187" s="15" t="e">
        <f t="shared" si="10"/>
        <v>#REF!</v>
      </c>
      <c r="K187" s="12" t="e">
        <f t="shared" si="11"/>
        <v>#REF!</v>
      </c>
      <c r="L187" s="30" t="e">
        <f t="shared" si="12"/>
        <v>#REF!</v>
      </c>
    </row>
    <row r="188" spans="1:12" x14ac:dyDescent="0.2">
      <c r="A188" s="2" t="e">
        <f>#REF!</f>
        <v>#REF!</v>
      </c>
      <c r="B188" s="12" t="e">
        <f t="shared" si="9"/>
        <v>#REF!</v>
      </c>
      <c r="C188" s="12" t="e">
        <f t="shared" si="8"/>
        <v>#REF!</v>
      </c>
      <c r="D188" s="110" t="e">
        <f>D187*(1+#REF!)</f>
        <v>#REF!</v>
      </c>
      <c r="E188" s="110" t="e">
        <f t="shared" si="7"/>
        <v>#REF!</v>
      </c>
      <c r="F188" s="51" t="e">
        <f>F187*(1+#REF!)</f>
        <v>#REF!</v>
      </c>
      <c r="G188" s="51" t="e">
        <f>$C$16*#REF!+$C$10</f>
        <v>#REF!</v>
      </c>
      <c r="H188" s="12" t="e">
        <f>H187*(1+#REF!)</f>
        <v>#REF!</v>
      </c>
      <c r="J188" s="15" t="e">
        <f t="shared" si="10"/>
        <v>#REF!</v>
      </c>
      <c r="K188" s="12" t="e">
        <f t="shared" si="11"/>
        <v>#REF!</v>
      </c>
      <c r="L188" s="30" t="e">
        <f t="shared" si="12"/>
        <v>#REF!</v>
      </c>
    </row>
    <row r="189" spans="1:12" x14ac:dyDescent="0.2">
      <c r="A189" s="2" t="e">
        <f>#REF!</f>
        <v>#REF!</v>
      </c>
      <c r="B189" s="12" t="e">
        <f t="shared" si="9"/>
        <v>#REF!</v>
      </c>
      <c r="C189" s="12" t="e">
        <f t="shared" si="8"/>
        <v>#REF!</v>
      </c>
      <c r="D189" s="110" t="e">
        <f>D188*(1+#REF!)</f>
        <v>#REF!</v>
      </c>
      <c r="E189" s="110" t="e">
        <f t="shared" si="7"/>
        <v>#REF!</v>
      </c>
      <c r="F189" s="51" t="e">
        <f>F188*(1+#REF!)</f>
        <v>#REF!</v>
      </c>
      <c r="G189" s="51" t="e">
        <f>$C$16*#REF!+$C$10</f>
        <v>#REF!</v>
      </c>
      <c r="H189" s="12" t="e">
        <f>H188*(1+#REF!)</f>
        <v>#REF!</v>
      </c>
      <c r="J189" s="15" t="e">
        <f t="shared" si="10"/>
        <v>#REF!</v>
      </c>
      <c r="K189" s="12" t="e">
        <f t="shared" si="11"/>
        <v>#REF!</v>
      </c>
      <c r="L189" s="30" t="e">
        <f t="shared" si="12"/>
        <v>#REF!</v>
      </c>
    </row>
    <row r="190" spans="1:12" x14ac:dyDescent="0.2">
      <c r="A190" s="2" t="e">
        <f>#REF!</f>
        <v>#REF!</v>
      </c>
      <c r="B190" s="12" t="e">
        <f t="shared" si="9"/>
        <v>#REF!</v>
      </c>
      <c r="C190" s="12" t="e">
        <f t="shared" si="8"/>
        <v>#REF!</v>
      </c>
      <c r="D190" s="110" t="e">
        <f>D189*(1+#REF!)</f>
        <v>#REF!</v>
      </c>
      <c r="E190" s="110" t="e">
        <f t="shared" si="7"/>
        <v>#REF!</v>
      </c>
      <c r="F190" s="51" t="e">
        <f>F189*(1+#REF!)</f>
        <v>#REF!</v>
      </c>
      <c r="G190" s="51" t="e">
        <f>$C$16*#REF!+$C$10</f>
        <v>#REF!</v>
      </c>
      <c r="H190" s="12" t="e">
        <f>H189*(1+#REF!)</f>
        <v>#REF!</v>
      </c>
      <c r="J190" s="15" t="e">
        <f t="shared" si="10"/>
        <v>#REF!</v>
      </c>
      <c r="K190" s="12" t="e">
        <f t="shared" si="11"/>
        <v>#REF!</v>
      </c>
      <c r="L190" s="30" t="e">
        <f t="shared" si="12"/>
        <v>#REF!</v>
      </c>
    </row>
    <row r="191" spans="1:12" x14ac:dyDescent="0.2">
      <c r="A191" s="2" t="e">
        <f>#REF!</f>
        <v>#REF!</v>
      </c>
      <c r="B191" s="12" t="e">
        <f t="shared" si="9"/>
        <v>#REF!</v>
      </c>
      <c r="C191" s="12" t="e">
        <f t="shared" si="8"/>
        <v>#REF!</v>
      </c>
      <c r="D191" s="110" t="e">
        <f>D190*(1+#REF!)</f>
        <v>#REF!</v>
      </c>
      <c r="E191" s="110" t="e">
        <f t="shared" si="7"/>
        <v>#REF!</v>
      </c>
      <c r="F191" s="51" t="e">
        <f>F190*(1+#REF!)</f>
        <v>#REF!</v>
      </c>
      <c r="G191" s="51" t="e">
        <f>$C$16*#REF!+$C$10</f>
        <v>#REF!</v>
      </c>
      <c r="H191" s="12" t="e">
        <f>H190*(1+#REF!)</f>
        <v>#REF!</v>
      </c>
      <c r="J191" s="15" t="e">
        <f t="shared" si="10"/>
        <v>#REF!</v>
      </c>
      <c r="K191" s="12" t="e">
        <f t="shared" si="11"/>
        <v>#REF!</v>
      </c>
      <c r="L191" s="30" t="e">
        <f t="shared" si="12"/>
        <v>#REF!</v>
      </c>
    </row>
    <row r="192" spans="1:12" x14ac:dyDescent="0.2">
      <c r="A192" s="2" t="e">
        <f>#REF!</f>
        <v>#REF!</v>
      </c>
      <c r="B192" s="12" t="e">
        <f t="shared" si="9"/>
        <v>#REF!</v>
      </c>
      <c r="C192" s="12" t="e">
        <f t="shared" si="8"/>
        <v>#REF!</v>
      </c>
      <c r="D192" s="110" t="e">
        <f>D191*(1+#REF!)</f>
        <v>#REF!</v>
      </c>
      <c r="E192" s="110" t="e">
        <f t="shared" si="7"/>
        <v>#REF!</v>
      </c>
      <c r="F192" s="51" t="e">
        <f>F191*(1+#REF!)</f>
        <v>#REF!</v>
      </c>
      <c r="G192" s="51" t="e">
        <f>$C$16*#REF!+$C$10</f>
        <v>#REF!</v>
      </c>
      <c r="H192" s="12" t="e">
        <f>H191*(1+#REF!)</f>
        <v>#REF!</v>
      </c>
      <c r="J192" s="15" t="e">
        <f t="shared" si="10"/>
        <v>#REF!</v>
      </c>
      <c r="K192" s="12" t="e">
        <f t="shared" si="11"/>
        <v>#REF!</v>
      </c>
      <c r="L192" s="30" t="e">
        <f t="shared" si="12"/>
        <v>#REF!</v>
      </c>
    </row>
    <row r="193" spans="1:12" x14ac:dyDescent="0.2">
      <c r="A193" s="2" t="e">
        <f>#REF!</f>
        <v>#REF!</v>
      </c>
      <c r="B193" s="12" t="e">
        <f t="shared" si="9"/>
        <v>#REF!</v>
      </c>
      <c r="C193" s="12" t="e">
        <f t="shared" si="8"/>
        <v>#REF!</v>
      </c>
      <c r="D193" s="110" t="e">
        <f>D192*(1+#REF!)</f>
        <v>#REF!</v>
      </c>
      <c r="E193" s="110" t="e">
        <f t="shared" si="7"/>
        <v>#REF!</v>
      </c>
      <c r="F193" s="51" t="e">
        <f>F192*(1+#REF!)</f>
        <v>#REF!</v>
      </c>
      <c r="G193" s="51" t="e">
        <f>$C$16*#REF!+$C$10</f>
        <v>#REF!</v>
      </c>
      <c r="H193" s="12" t="e">
        <f>H192*(1+#REF!)</f>
        <v>#REF!</v>
      </c>
      <c r="J193" s="15" t="e">
        <f t="shared" si="10"/>
        <v>#REF!</v>
      </c>
      <c r="K193" s="12" t="e">
        <f t="shared" si="11"/>
        <v>#REF!</v>
      </c>
      <c r="L193" s="30" t="e">
        <f t="shared" si="12"/>
        <v>#REF!</v>
      </c>
    </row>
    <row r="194" spans="1:12" x14ac:dyDescent="0.2">
      <c r="J194" s="15" t="e">
        <f t="shared" si="10"/>
        <v>#REF!</v>
      </c>
      <c r="K194" s="12">
        <f t="shared" si="11"/>
        <v>100000</v>
      </c>
      <c r="L194" s="30" t="e">
        <f t="shared" si="12"/>
        <v>#REF!</v>
      </c>
    </row>
    <row r="196" spans="1:12" x14ac:dyDescent="0.2">
      <c r="A196" s="2">
        <v>1</v>
      </c>
      <c r="B196" s="30">
        <f>(1+$C$18*$C$24)^A196</f>
        <v>1.165</v>
      </c>
      <c r="C196" s="30">
        <f>(1+$C$18*$C$24^A196)</f>
        <v>1.165</v>
      </c>
    </row>
    <row r="197" spans="1:12" x14ac:dyDescent="0.2">
      <c r="A197" s="2">
        <v>2</v>
      </c>
      <c r="B197" s="30">
        <f t="shared" ref="B197:B205" si="13">(1+$C$18*$C$24)^A197</f>
        <v>1.3572250000000001</v>
      </c>
      <c r="C197" s="30">
        <f>(1+$C$18*$C$24^A197)*C196</f>
        <v>1.3764475</v>
      </c>
    </row>
    <row r="198" spans="1:12" x14ac:dyDescent="0.2">
      <c r="A198" s="2">
        <v>3</v>
      </c>
      <c r="B198" s="30">
        <f t="shared" si="13"/>
        <v>1.5811671250000001</v>
      </c>
      <c r="C198" s="30">
        <f t="shared" ref="C198:C205" si="14">(1+$C$18*$C$24^A198)*C197</f>
        <v>1.6512552433750003</v>
      </c>
    </row>
    <row r="199" spans="1:12" x14ac:dyDescent="0.2">
      <c r="A199" s="2">
        <v>4</v>
      </c>
      <c r="B199" s="30">
        <f t="shared" si="13"/>
        <v>1.8420597006250004</v>
      </c>
      <c r="C199" s="30">
        <f t="shared" si="14"/>
        <v>2.013895663648801</v>
      </c>
    </row>
    <row r="200" spans="1:12" x14ac:dyDescent="0.2">
      <c r="A200" s="2">
        <v>5</v>
      </c>
      <c r="B200" s="30">
        <f t="shared" si="13"/>
        <v>2.1459995512281256</v>
      </c>
      <c r="C200" s="30">
        <f t="shared" si="14"/>
        <v>2.5004055294382557</v>
      </c>
    </row>
    <row r="201" spans="1:12" x14ac:dyDescent="0.2">
      <c r="A201" s="2">
        <v>6</v>
      </c>
      <c r="B201" s="30">
        <f t="shared" si="13"/>
        <v>2.5000894771807665</v>
      </c>
      <c r="C201" s="30">
        <f t="shared" si="14"/>
        <v>3.164848667458831</v>
      </c>
    </row>
    <row r="202" spans="1:12" x14ac:dyDescent="0.2">
      <c r="A202" s="2">
        <v>7</v>
      </c>
      <c r="B202" s="30">
        <f t="shared" si="13"/>
        <v>2.9126042409155928</v>
      </c>
      <c r="C202" s="30">
        <f t="shared" si="14"/>
        <v>4.089957875037217</v>
      </c>
    </row>
    <row r="203" spans="1:12" x14ac:dyDescent="0.2">
      <c r="A203" s="2">
        <v>8</v>
      </c>
      <c r="B203" s="30">
        <f t="shared" si="13"/>
        <v>3.393183940666666</v>
      </c>
      <c r="C203" s="30">
        <f t="shared" si="14"/>
        <v>5.4050360651823919</v>
      </c>
    </row>
    <row r="204" spans="1:12" x14ac:dyDescent="0.2">
      <c r="A204" s="2">
        <v>9</v>
      </c>
      <c r="B204" s="30">
        <f t="shared" si="13"/>
        <v>3.953059290876666</v>
      </c>
      <c r="C204" s="30">
        <f t="shared" si="14"/>
        <v>7.3167549116326747</v>
      </c>
    </row>
    <row r="205" spans="1:12" x14ac:dyDescent="0.2">
      <c r="A205" s="2">
        <v>10</v>
      </c>
      <c r="B205" s="30">
        <f t="shared" si="13"/>
        <v>4.6053140738713161</v>
      </c>
      <c r="C205" s="30">
        <f t="shared" si="14"/>
        <v>10.163421594299709</v>
      </c>
    </row>
    <row r="207" spans="1:12" ht="15" x14ac:dyDescent="0.25">
      <c r="A207"/>
    </row>
  </sheetData>
  <mergeCells count="24">
    <mergeCell ref="B27:D27"/>
    <mergeCell ref="E27:G27"/>
    <mergeCell ref="H27:J27"/>
    <mergeCell ref="B28:D28"/>
    <mergeCell ref="E28:G28"/>
    <mergeCell ref="H28:J28"/>
    <mergeCell ref="B29:D29"/>
    <mergeCell ref="E29:G29"/>
    <mergeCell ref="H29:J29"/>
    <mergeCell ref="B30:D30"/>
    <mergeCell ref="E30:G30"/>
    <mergeCell ref="H30:J30"/>
    <mergeCell ref="B31:D31"/>
    <mergeCell ref="E31:G31"/>
    <mergeCell ref="H31:J31"/>
    <mergeCell ref="B32:D32"/>
    <mergeCell ref="E32:G32"/>
    <mergeCell ref="H32:J32"/>
    <mergeCell ref="B33:D33"/>
    <mergeCell ref="E33:G33"/>
    <mergeCell ref="H33:J33"/>
    <mergeCell ref="B34:D34"/>
    <mergeCell ref="E34:G34"/>
    <mergeCell ref="H34:J34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34833" r:id="rId4">
          <objectPr defaultSize="0" autoPict="0" r:id="rId5">
            <anchor moveWithCells="1" sizeWithCells="1">
              <from>
                <xdr:col>0</xdr:col>
                <xdr:colOff>0</xdr:colOff>
                <xdr:row>206</xdr:row>
                <xdr:rowOff>0</xdr:rowOff>
              </from>
              <to>
                <xdr:col>0</xdr:col>
                <xdr:colOff>1524000</xdr:colOff>
                <xdr:row>207</xdr:row>
                <xdr:rowOff>47625</xdr:rowOff>
              </to>
            </anchor>
          </objectPr>
        </oleObject>
      </mc:Choice>
      <mc:Fallback>
        <oleObject progId="Equation.DSMT4" shapeId="34833" r:id="rId4"/>
      </mc:Fallback>
    </mc:AlternateContent>
    <mc:AlternateContent xmlns:mc="http://schemas.openxmlformats.org/markup-compatibility/2006">
      <mc:Choice Requires="x14">
        <oleObject progId="Equation.DSMT4" shapeId="34853" r:id="rId6">
          <objectPr defaultSize="0" autoPict="0" r:id="rId7">
            <anchor moveWithCells="1" sizeWithCells="1">
              <from>
                <xdr:col>4</xdr:col>
                <xdr:colOff>571500</xdr:colOff>
                <xdr:row>39</xdr:row>
                <xdr:rowOff>514350</xdr:rowOff>
              </from>
              <to>
                <xdr:col>4</xdr:col>
                <xdr:colOff>885825</xdr:colOff>
                <xdr:row>39</xdr:row>
                <xdr:rowOff>619125</xdr:rowOff>
              </to>
            </anchor>
          </objectPr>
        </oleObject>
      </mc:Choice>
      <mc:Fallback>
        <oleObject progId="Equation.DSMT4" shapeId="34853" r:id="rId6"/>
      </mc:Fallback>
    </mc:AlternateContent>
    <mc:AlternateContent xmlns:mc="http://schemas.openxmlformats.org/markup-compatibility/2006">
      <mc:Choice Requires="x14">
        <oleObject progId="Equation.3" shapeId="34819" r:id="rId8">
          <objectPr defaultSize="0" autoPict="0" r:id="rId9">
            <anchor moveWithCells="1" sizeWithCells="1">
              <from>
                <xdr:col>1</xdr:col>
                <xdr:colOff>1028700</xdr:colOff>
                <xdr:row>30</xdr:row>
                <xdr:rowOff>19050</xdr:rowOff>
              </from>
              <to>
                <xdr:col>2</xdr:col>
                <xdr:colOff>504825</xdr:colOff>
                <xdr:row>30</xdr:row>
                <xdr:rowOff>419100</xdr:rowOff>
              </to>
            </anchor>
          </objectPr>
        </oleObject>
      </mc:Choice>
      <mc:Fallback>
        <oleObject progId="Equation.3" shapeId="34819" r:id="rId8"/>
      </mc:Fallback>
    </mc:AlternateContent>
    <mc:AlternateContent xmlns:mc="http://schemas.openxmlformats.org/markup-compatibility/2006">
      <mc:Choice Requires="x14">
        <oleObject progId="Equation.3" shapeId="34820" r:id="rId10">
          <objectPr defaultSize="0" autoPict="0" r:id="rId11">
            <anchor moveWithCells="1" sizeWithCells="1">
              <from>
                <xdr:col>1</xdr:col>
                <xdr:colOff>790575</xdr:colOff>
                <xdr:row>33</xdr:row>
                <xdr:rowOff>66675</xdr:rowOff>
              </from>
              <to>
                <xdr:col>3</xdr:col>
                <xdr:colOff>276225</xdr:colOff>
                <xdr:row>33</xdr:row>
                <xdr:rowOff>485775</xdr:rowOff>
              </to>
            </anchor>
          </objectPr>
        </oleObject>
      </mc:Choice>
      <mc:Fallback>
        <oleObject progId="Equation.3" shapeId="34820" r:id="rId10"/>
      </mc:Fallback>
    </mc:AlternateContent>
    <mc:AlternateContent xmlns:mc="http://schemas.openxmlformats.org/markup-compatibility/2006">
      <mc:Choice Requires="x14">
        <oleObject progId="Equation.DSMT4" shapeId="34823" r:id="rId12">
          <objectPr defaultSize="0" autoPict="0" r:id="rId13">
            <anchor moveWithCells="1" sizeWithCells="1">
              <from>
                <xdr:col>1</xdr:col>
                <xdr:colOff>733425</xdr:colOff>
                <xdr:row>32</xdr:row>
                <xdr:rowOff>38100</xdr:rowOff>
              </from>
              <to>
                <xdr:col>3</xdr:col>
                <xdr:colOff>247650</xdr:colOff>
                <xdr:row>32</xdr:row>
                <xdr:rowOff>485775</xdr:rowOff>
              </to>
            </anchor>
          </objectPr>
        </oleObject>
      </mc:Choice>
      <mc:Fallback>
        <oleObject progId="Equation.DSMT4" shapeId="34823" r:id="rId12"/>
      </mc:Fallback>
    </mc:AlternateContent>
    <mc:AlternateContent xmlns:mc="http://schemas.openxmlformats.org/markup-compatibility/2006">
      <mc:Choice Requires="x14">
        <oleObject progId="Equation.DSMT4" shapeId="34828" r:id="rId14">
          <objectPr defaultSize="0" autoPict="0" r:id="rId15">
            <anchor moveWithCells="1" sizeWithCells="1">
              <from>
                <xdr:col>7</xdr:col>
                <xdr:colOff>219075</xdr:colOff>
                <xdr:row>27</xdr:row>
                <xdr:rowOff>19050</xdr:rowOff>
              </from>
              <to>
                <xdr:col>9</xdr:col>
                <xdr:colOff>762000</xdr:colOff>
                <xdr:row>28</xdr:row>
                <xdr:rowOff>123825</xdr:rowOff>
              </to>
            </anchor>
          </objectPr>
        </oleObject>
      </mc:Choice>
      <mc:Fallback>
        <oleObject progId="Equation.DSMT4" shapeId="34828" r:id="rId14"/>
      </mc:Fallback>
    </mc:AlternateContent>
    <mc:AlternateContent xmlns:mc="http://schemas.openxmlformats.org/markup-compatibility/2006">
      <mc:Choice Requires="x14">
        <oleObject progId="Equation.DSMT4" shapeId="34830" r:id="rId16">
          <objectPr defaultSize="0" autoPict="0" r:id="rId17">
            <anchor moveWithCells="1" sizeWithCells="1">
              <from>
                <xdr:col>7</xdr:col>
                <xdr:colOff>666750</xdr:colOff>
                <xdr:row>28</xdr:row>
                <xdr:rowOff>66675</xdr:rowOff>
              </from>
              <to>
                <xdr:col>9</xdr:col>
                <xdr:colOff>257175</xdr:colOff>
                <xdr:row>28</xdr:row>
                <xdr:rowOff>495300</xdr:rowOff>
              </to>
            </anchor>
          </objectPr>
        </oleObject>
      </mc:Choice>
      <mc:Fallback>
        <oleObject progId="Equation.DSMT4" shapeId="34830" r:id="rId16"/>
      </mc:Fallback>
    </mc:AlternateContent>
    <mc:AlternateContent xmlns:mc="http://schemas.openxmlformats.org/markup-compatibility/2006">
      <mc:Choice Requires="x14">
        <oleObject progId="Equation.DSMT4" shapeId="34854" r:id="rId18">
          <objectPr defaultSize="0" autoPict="0" r:id="rId19">
            <anchor moveWithCells="1" sizeWithCells="1">
              <from>
                <xdr:col>1</xdr:col>
                <xdr:colOff>752475</xdr:colOff>
                <xdr:row>27</xdr:row>
                <xdr:rowOff>114300</xdr:rowOff>
              </from>
              <to>
                <xdr:col>3</xdr:col>
                <xdr:colOff>561975</xdr:colOff>
                <xdr:row>27</xdr:row>
                <xdr:rowOff>371475</xdr:rowOff>
              </to>
            </anchor>
          </objectPr>
        </oleObject>
      </mc:Choice>
      <mc:Fallback>
        <oleObject progId="Equation.DSMT4" shapeId="34854" r:id="rId18"/>
      </mc:Fallback>
    </mc:AlternateContent>
    <mc:AlternateContent xmlns:mc="http://schemas.openxmlformats.org/markup-compatibility/2006">
      <mc:Choice Requires="x14">
        <oleObject progId="Equation.DSMT4" shapeId="34855" r:id="rId20">
          <objectPr defaultSize="0" autoPict="0" r:id="rId21">
            <anchor moveWithCells="1" sizeWithCells="1">
              <from>
                <xdr:col>4</xdr:col>
                <xdr:colOff>304800</xdr:colOff>
                <xdr:row>27</xdr:row>
                <xdr:rowOff>95250</xdr:rowOff>
              </from>
              <to>
                <xdr:col>5</xdr:col>
                <xdr:colOff>800100</xdr:colOff>
                <xdr:row>27</xdr:row>
                <xdr:rowOff>333375</xdr:rowOff>
              </to>
            </anchor>
          </objectPr>
        </oleObject>
      </mc:Choice>
      <mc:Fallback>
        <oleObject progId="Equation.DSMT4" shapeId="34855" r:id="rId20"/>
      </mc:Fallback>
    </mc:AlternateContent>
    <mc:AlternateContent xmlns:mc="http://schemas.openxmlformats.org/markup-compatibility/2006">
      <mc:Choice Requires="x14">
        <oleObject progId="Equation.3" shapeId="34856" r:id="rId22">
          <objectPr defaultSize="0" autoPict="0" r:id="rId9">
            <anchor moveWithCells="1" sizeWithCells="1">
              <from>
                <xdr:col>4</xdr:col>
                <xdr:colOff>1028700</xdr:colOff>
                <xdr:row>30</xdr:row>
                <xdr:rowOff>19050</xdr:rowOff>
              </from>
              <to>
                <xdr:col>5</xdr:col>
                <xdr:colOff>314325</xdr:colOff>
                <xdr:row>30</xdr:row>
                <xdr:rowOff>419100</xdr:rowOff>
              </to>
            </anchor>
          </objectPr>
        </oleObject>
      </mc:Choice>
      <mc:Fallback>
        <oleObject progId="Equation.3" shapeId="34856" r:id="rId22"/>
      </mc:Fallback>
    </mc:AlternateContent>
    <mc:AlternateContent xmlns:mc="http://schemas.openxmlformats.org/markup-compatibility/2006">
      <mc:Choice Requires="x14">
        <oleObject progId="Equation.3" shapeId="34857" r:id="rId23">
          <objectPr defaultSize="0" autoPict="0" r:id="rId9">
            <anchor moveWithCells="1" sizeWithCells="1">
              <from>
                <xdr:col>8</xdr:col>
                <xdr:colOff>257175</xdr:colOff>
                <xdr:row>30</xdr:row>
                <xdr:rowOff>38100</xdr:rowOff>
              </from>
              <to>
                <xdr:col>8</xdr:col>
                <xdr:colOff>971550</xdr:colOff>
                <xdr:row>30</xdr:row>
                <xdr:rowOff>438150</xdr:rowOff>
              </to>
            </anchor>
          </objectPr>
        </oleObject>
      </mc:Choice>
      <mc:Fallback>
        <oleObject progId="Equation.3" shapeId="34857" r:id="rId23"/>
      </mc:Fallback>
    </mc:AlternateContent>
    <mc:AlternateContent xmlns:mc="http://schemas.openxmlformats.org/markup-compatibility/2006">
      <mc:Choice Requires="x14">
        <oleObject progId="Equation.DSMT4" shapeId="34859" r:id="rId24">
          <objectPr defaultSize="0" autoPict="0" r:id="rId25">
            <anchor moveWithCells="1" sizeWithCells="1">
              <from>
                <xdr:col>1</xdr:col>
                <xdr:colOff>771525</xdr:colOff>
                <xdr:row>29</xdr:row>
                <xdr:rowOff>152400</xdr:rowOff>
              </from>
              <to>
                <xdr:col>3</xdr:col>
                <xdr:colOff>66675</xdr:colOff>
                <xdr:row>29</xdr:row>
                <xdr:rowOff>809625</xdr:rowOff>
              </to>
            </anchor>
          </objectPr>
        </oleObject>
      </mc:Choice>
      <mc:Fallback>
        <oleObject progId="Equation.DSMT4" shapeId="34859" r:id="rId24"/>
      </mc:Fallback>
    </mc:AlternateContent>
    <mc:AlternateContent xmlns:mc="http://schemas.openxmlformats.org/markup-compatibility/2006">
      <mc:Choice Requires="x14">
        <oleObject progId="Equation.DSMT4" shapeId="34861" r:id="rId26">
          <objectPr defaultSize="0" autoPict="0" r:id="rId27">
            <anchor moveWithCells="1" sizeWithCells="1">
              <from>
                <xdr:col>4</xdr:col>
                <xdr:colOff>923925</xdr:colOff>
                <xdr:row>29</xdr:row>
                <xdr:rowOff>152400</xdr:rowOff>
              </from>
              <to>
                <xdr:col>5</xdr:col>
                <xdr:colOff>1028700</xdr:colOff>
                <xdr:row>29</xdr:row>
                <xdr:rowOff>809625</xdr:rowOff>
              </to>
            </anchor>
          </objectPr>
        </oleObject>
      </mc:Choice>
      <mc:Fallback>
        <oleObject progId="Equation.DSMT4" shapeId="34861" r:id="rId26"/>
      </mc:Fallback>
    </mc:AlternateContent>
    <mc:AlternateContent xmlns:mc="http://schemas.openxmlformats.org/markup-compatibility/2006">
      <mc:Choice Requires="x14">
        <oleObject progId="Equation.DSMT4" shapeId="34862" r:id="rId28">
          <objectPr defaultSize="0" autoPict="0" r:id="rId29">
            <anchor moveWithCells="1" sizeWithCells="1">
              <from>
                <xdr:col>1</xdr:col>
                <xdr:colOff>981075</xdr:colOff>
                <xdr:row>31</xdr:row>
                <xdr:rowOff>123825</xdr:rowOff>
              </from>
              <to>
                <xdr:col>3</xdr:col>
                <xdr:colOff>371475</xdr:colOff>
                <xdr:row>31</xdr:row>
                <xdr:rowOff>762000</xdr:rowOff>
              </to>
            </anchor>
          </objectPr>
        </oleObject>
      </mc:Choice>
      <mc:Fallback>
        <oleObject progId="Equation.DSMT4" shapeId="34862" r:id="rId28"/>
      </mc:Fallback>
    </mc:AlternateContent>
    <mc:AlternateContent xmlns:mc="http://schemas.openxmlformats.org/markup-compatibility/2006">
      <mc:Choice Requires="x14">
        <oleObject progId="Equation.DSMT4" shapeId="34863" r:id="rId30">
          <objectPr defaultSize="0" autoPict="0" r:id="rId31">
            <anchor moveWithCells="1" sizeWithCells="1">
              <from>
                <xdr:col>4</xdr:col>
                <xdr:colOff>742950</xdr:colOff>
                <xdr:row>31</xdr:row>
                <xdr:rowOff>66675</xdr:rowOff>
              </from>
              <to>
                <xdr:col>5</xdr:col>
                <xdr:colOff>933450</xdr:colOff>
                <xdr:row>31</xdr:row>
                <xdr:rowOff>704850</xdr:rowOff>
              </to>
            </anchor>
          </objectPr>
        </oleObject>
      </mc:Choice>
      <mc:Fallback>
        <oleObject progId="Equation.DSMT4" shapeId="34863" r:id="rId30"/>
      </mc:Fallback>
    </mc:AlternateContent>
    <mc:AlternateContent xmlns:mc="http://schemas.openxmlformats.org/markup-compatibility/2006">
      <mc:Choice Requires="x14">
        <oleObject progId="Equation.DSMT4" shapeId="34864" r:id="rId32">
          <objectPr defaultSize="0" autoPict="0" r:id="rId33">
            <anchor moveWithCells="1" sizeWithCells="1">
              <from>
                <xdr:col>7</xdr:col>
                <xdr:colOff>1162050</xdr:colOff>
                <xdr:row>31</xdr:row>
                <xdr:rowOff>38100</xdr:rowOff>
              </from>
              <to>
                <xdr:col>8</xdr:col>
                <xdr:colOff>1162050</xdr:colOff>
                <xdr:row>31</xdr:row>
                <xdr:rowOff>847725</xdr:rowOff>
              </to>
            </anchor>
          </objectPr>
        </oleObject>
      </mc:Choice>
      <mc:Fallback>
        <oleObject progId="Equation.DSMT4" shapeId="34864" r:id="rId32"/>
      </mc:Fallback>
    </mc:AlternateContent>
    <mc:AlternateContent xmlns:mc="http://schemas.openxmlformats.org/markup-compatibility/2006">
      <mc:Choice Requires="x14">
        <oleObject progId="Equation.DSMT4" shapeId="34865" r:id="rId34">
          <objectPr defaultSize="0" autoPict="0" r:id="rId35">
            <anchor moveWithCells="1" sizeWithCells="1">
              <from>
                <xdr:col>4</xdr:col>
                <xdr:colOff>1076325</xdr:colOff>
                <xdr:row>28</xdr:row>
                <xdr:rowOff>142875</xdr:rowOff>
              </from>
              <to>
                <xdr:col>5</xdr:col>
                <xdr:colOff>904875</xdr:colOff>
                <xdr:row>28</xdr:row>
                <xdr:rowOff>400050</xdr:rowOff>
              </to>
            </anchor>
          </objectPr>
        </oleObject>
      </mc:Choice>
      <mc:Fallback>
        <oleObject progId="Equation.DSMT4" shapeId="34865" r:id="rId34"/>
      </mc:Fallback>
    </mc:AlternateContent>
    <mc:AlternateContent xmlns:mc="http://schemas.openxmlformats.org/markup-compatibility/2006">
      <mc:Choice Requires="x14">
        <oleObject progId="Equation.DSMT4" shapeId="34866" r:id="rId36">
          <objectPr defaultSize="0" autoPict="0" r:id="rId37">
            <anchor moveWithCells="1" sizeWithCells="1">
              <from>
                <xdr:col>1</xdr:col>
                <xdr:colOff>1228725</xdr:colOff>
                <xdr:row>28</xdr:row>
                <xdr:rowOff>133350</xdr:rowOff>
              </from>
              <to>
                <xdr:col>3</xdr:col>
                <xdr:colOff>247650</xdr:colOff>
                <xdr:row>28</xdr:row>
                <xdr:rowOff>390525</xdr:rowOff>
              </to>
            </anchor>
          </objectPr>
        </oleObject>
      </mc:Choice>
      <mc:Fallback>
        <oleObject progId="Equation.DSMT4" shapeId="34866" r:id="rId36"/>
      </mc:Fallback>
    </mc:AlternateContent>
    <mc:AlternateContent xmlns:mc="http://schemas.openxmlformats.org/markup-compatibility/2006">
      <mc:Choice Requires="x14">
        <oleObject progId="Equation.DSMT4" shapeId="34867" r:id="rId38">
          <objectPr defaultSize="0" autoPict="0" r:id="rId39">
            <anchor moveWithCells="1" sizeWithCells="1">
              <from>
                <xdr:col>7</xdr:col>
                <xdr:colOff>714375</xdr:colOff>
                <xdr:row>29</xdr:row>
                <xdr:rowOff>123825</xdr:rowOff>
              </from>
              <to>
                <xdr:col>8</xdr:col>
                <xdr:colOff>1247775</xdr:colOff>
                <xdr:row>29</xdr:row>
                <xdr:rowOff>1085850</xdr:rowOff>
              </to>
            </anchor>
          </objectPr>
        </oleObject>
      </mc:Choice>
      <mc:Fallback>
        <oleObject progId="Equation.DSMT4" shapeId="34867" r:id="rId3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12"/>
  <sheetViews>
    <sheetView workbookViewId="0">
      <selection activeCell="A4" sqref="A4"/>
    </sheetView>
  </sheetViews>
  <sheetFormatPr defaultRowHeight="12.75" x14ac:dyDescent="0.2"/>
  <cols>
    <col min="1" max="1" width="36.5703125" style="2" customWidth="1"/>
    <col min="2" max="2" width="17.85546875" style="2" customWidth="1"/>
    <col min="3" max="3" width="16.140625" style="2" customWidth="1"/>
    <col min="4" max="4" width="24.28515625" style="2" customWidth="1"/>
    <col min="5" max="5" width="21.42578125" style="2" customWidth="1"/>
    <col min="6" max="6" width="16.7109375" style="2" customWidth="1"/>
    <col min="7" max="7" width="14.140625" style="2" customWidth="1"/>
    <col min="8" max="8" width="14.28515625" style="2" customWidth="1"/>
    <col min="9" max="9" width="21.28515625" style="2" customWidth="1"/>
    <col min="10" max="10" width="20.140625" style="2" customWidth="1"/>
    <col min="11" max="11" width="15.140625" style="2" customWidth="1"/>
    <col min="12" max="12" width="12.140625" style="2" customWidth="1"/>
    <col min="13" max="13" width="11.5703125" style="2" customWidth="1"/>
    <col min="14" max="14" width="12" style="2" customWidth="1"/>
    <col min="15" max="15" width="10.28515625" style="2" customWidth="1"/>
    <col min="16" max="16" width="9.140625" style="2"/>
    <col min="17" max="17" width="15" style="2" customWidth="1"/>
    <col min="18" max="27" width="9.140625" style="2"/>
    <col min="28" max="28" width="12.5703125" style="2" bestFit="1" customWidth="1"/>
    <col min="29" max="16384" width="9.140625" style="2"/>
  </cols>
  <sheetData>
    <row r="1" spans="1:28" x14ac:dyDescent="0.2">
      <c r="A1" s="92" t="s">
        <v>136</v>
      </c>
    </row>
    <row r="2" spans="1:28" x14ac:dyDescent="0.2">
      <c r="A2" s="92" t="s">
        <v>137</v>
      </c>
    </row>
    <row r="3" spans="1:28" x14ac:dyDescent="0.2">
      <c r="A3" s="2" t="s">
        <v>41</v>
      </c>
    </row>
    <row r="4" spans="1:28" x14ac:dyDescent="0.2">
      <c r="A4" s="8" t="s">
        <v>40</v>
      </c>
    </row>
    <row r="5" spans="1:28" x14ac:dyDescent="0.2">
      <c r="A5" s="94" t="s">
        <v>138</v>
      </c>
      <c r="B5" s="9"/>
      <c r="C5" s="9"/>
    </row>
    <row r="6" spans="1:28" x14ac:dyDescent="0.2">
      <c r="A6" s="77" t="s">
        <v>4</v>
      </c>
      <c r="B6" s="9"/>
      <c r="C6" s="9"/>
    </row>
    <row r="7" spans="1:28" x14ac:dyDescent="0.2">
      <c r="A7" s="37" t="s">
        <v>135</v>
      </c>
      <c r="B7" s="11"/>
      <c r="C7" s="11"/>
    </row>
    <row r="8" spans="1:28" x14ac:dyDescent="0.2">
      <c r="A8" s="11"/>
      <c r="B8" s="11" t="s">
        <v>17</v>
      </c>
      <c r="C8" s="11" t="s">
        <v>5</v>
      </c>
    </row>
    <row r="9" spans="1:28" ht="15.75" x14ac:dyDescent="0.3">
      <c r="A9" s="2" t="s">
        <v>6</v>
      </c>
      <c r="B9" s="107" t="s">
        <v>144</v>
      </c>
      <c r="C9" s="12">
        <v>150000</v>
      </c>
    </row>
    <row r="10" spans="1:28" ht="16.5" customHeight="1" x14ac:dyDescent="0.3">
      <c r="A10" s="2" t="s">
        <v>18</v>
      </c>
      <c r="B10" s="32" t="s">
        <v>123</v>
      </c>
      <c r="C10" s="12">
        <f>C12/C11</f>
        <v>100000</v>
      </c>
      <c r="E10" s="13"/>
    </row>
    <row r="11" spans="1:28" x14ac:dyDescent="0.2">
      <c r="A11" s="2" t="s">
        <v>7</v>
      </c>
      <c r="B11" s="32" t="s">
        <v>2</v>
      </c>
      <c r="C11" s="14">
        <f>(C9-C15)/C9</f>
        <v>0.4</v>
      </c>
      <c r="AB11" s="15"/>
    </row>
    <row r="12" spans="1:28" ht="15.75" x14ac:dyDescent="0.3">
      <c r="A12" s="2" t="s">
        <v>8</v>
      </c>
      <c r="B12" s="32" t="s">
        <v>124</v>
      </c>
      <c r="C12" s="12">
        <v>40000</v>
      </c>
      <c r="AB12" s="15"/>
    </row>
    <row r="13" spans="1:28" x14ac:dyDescent="0.2">
      <c r="A13" s="2" t="s">
        <v>9</v>
      </c>
      <c r="B13" s="32" t="s">
        <v>87</v>
      </c>
      <c r="C13" s="12">
        <f>C11*C9-C12</f>
        <v>20000</v>
      </c>
      <c r="AB13" s="15"/>
    </row>
    <row r="14" spans="1:28" x14ac:dyDescent="0.2">
      <c r="A14" s="109" t="s">
        <v>153</v>
      </c>
      <c r="B14" s="107" t="s">
        <v>152</v>
      </c>
      <c r="C14" s="16">
        <f>C13/C9</f>
        <v>0.13333333333333333</v>
      </c>
      <c r="AB14" s="15"/>
    </row>
    <row r="15" spans="1:28" ht="15.75" x14ac:dyDescent="0.3">
      <c r="A15" s="2" t="s">
        <v>10</v>
      </c>
      <c r="B15" s="32" t="s">
        <v>125</v>
      </c>
      <c r="C15" s="12">
        <v>90000</v>
      </c>
    </row>
    <row r="16" spans="1:28" ht="15.75" x14ac:dyDescent="0.3">
      <c r="A16" s="2" t="s">
        <v>11</v>
      </c>
      <c r="B16" s="32" t="s">
        <v>126</v>
      </c>
      <c r="C16" s="12">
        <f>C9-C10</f>
        <v>50000</v>
      </c>
    </row>
    <row r="17" spans="1:14" ht="15.75" x14ac:dyDescent="0.3">
      <c r="A17" s="2" t="s">
        <v>84</v>
      </c>
      <c r="B17" s="32" t="s">
        <v>127</v>
      </c>
      <c r="C17" s="16">
        <f>(C9-C10)/C9</f>
        <v>0.33333333333333331</v>
      </c>
    </row>
    <row r="18" spans="1:14" ht="15.75" x14ac:dyDescent="0.3">
      <c r="A18" s="2" t="s">
        <v>20</v>
      </c>
      <c r="B18" s="32" t="s">
        <v>128</v>
      </c>
      <c r="C18" s="14">
        <v>0.15</v>
      </c>
    </row>
    <row r="19" spans="1:14" ht="15.75" x14ac:dyDescent="0.3">
      <c r="A19" s="2" t="s">
        <v>21</v>
      </c>
      <c r="B19" s="32" t="s">
        <v>128</v>
      </c>
      <c r="C19" s="14">
        <v>-0.15</v>
      </c>
      <c r="E19"/>
      <c r="H19"/>
    </row>
    <row r="20" spans="1:14" ht="27" x14ac:dyDescent="0.3">
      <c r="A20" s="78" t="s">
        <v>134</v>
      </c>
      <c r="B20" s="107" t="s">
        <v>145</v>
      </c>
      <c r="C20" s="16">
        <f>C16/C10</f>
        <v>0.5</v>
      </c>
    </row>
    <row r="21" spans="1:14" ht="15.75" x14ac:dyDescent="0.3">
      <c r="A21" s="2" t="s">
        <v>19</v>
      </c>
      <c r="B21" s="32" t="s">
        <v>130</v>
      </c>
      <c r="C21" s="12">
        <f>C9-C15</f>
        <v>60000</v>
      </c>
      <c r="D21"/>
      <c r="F21"/>
    </row>
    <row r="22" spans="1:14" ht="15.75" x14ac:dyDescent="0.3">
      <c r="A22" s="9" t="s">
        <v>13</v>
      </c>
      <c r="B22" s="33" t="s">
        <v>131</v>
      </c>
      <c r="C22" s="17">
        <f>C21/C13</f>
        <v>3</v>
      </c>
      <c r="M22" s="14"/>
    </row>
    <row r="23" spans="1:14" x14ac:dyDescent="0.2">
      <c r="A23" s="22" t="s">
        <v>82</v>
      </c>
      <c r="B23" s="96" t="s">
        <v>83</v>
      </c>
      <c r="C23" s="17">
        <f>C9/C10</f>
        <v>1.5</v>
      </c>
      <c r="M23" s="14"/>
    </row>
    <row r="24" spans="1:14" x14ac:dyDescent="0.2">
      <c r="A24" s="97" t="s">
        <v>139</v>
      </c>
      <c r="B24" s="98" t="s">
        <v>140</v>
      </c>
      <c r="C24" s="19">
        <v>1.1000000000000001</v>
      </c>
      <c r="D24" s="30"/>
      <c r="M24" s="14"/>
    </row>
    <row r="25" spans="1:14" x14ac:dyDescent="0.2">
      <c r="A25" s="9"/>
      <c r="B25" s="9"/>
      <c r="C25" s="17"/>
      <c r="M25" s="14"/>
    </row>
    <row r="26" spans="1:14" x14ac:dyDescent="0.2">
      <c r="A26" s="20" t="s">
        <v>74</v>
      </c>
      <c r="B26" s="9"/>
      <c r="C26" s="17"/>
      <c r="M26" s="14"/>
    </row>
    <row r="27" spans="1:14" x14ac:dyDescent="0.2">
      <c r="A27" s="101" t="s">
        <v>74</v>
      </c>
      <c r="B27" s="125" t="s">
        <v>142</v>
      </c>
      <c r="C27" s="125"/>
      <c r="D27" s="125"/>
      <c r="E27" s="125" t="s">
        <v>141</v>
      </c>
      <c r="F27" s="125"/>
      <c r="G27" s="125"/>
      <c r="H27" s="126" t="s">
        <v>143</v>
      </c>
      <c r="I27" s="127"/>
      <c r="J27" s="127"/>
    </row>
    <row r="28" spans="1:14" ht="37.5" customHeight="1" x14ac:dyDescent="0.2">
      <c r="A28" s="104" t="s">
        <v>77</v>
      </c>
      <c r="B28" s="124"/>
      <c r="C28" s="124"/>
      <c r="D28" s="124"/>
      <c r="E28" s="128"/>
      <c r="F28" s="128"/>
      <c r="G28" s="128"/>
      <c r="H28" s="128"/>
      <c r="I28" s="128"/>
      <c r="J28" s="128"/>
      <c r="N28" s="14"/>
    </row>
    <row r="29" spans="1:14" ht="42.75" customHeight="1" x14ac:dyDescent="0.2">
      <c r="A29" s="100" t="s">
        <v>78</v>
      </c>
      <c r="B29" s="124"/>
      <c r="C29" s="124"/>
      <c r="D29" s="124"/>
      <c r="E29" s="124"/>
      <c r="F29" s="124"/>
      <c r="G29" s="124"/>
      <c r="H29" s="124"/>
      <c r="I29" s="124"/>
      <c r="J29" s="124"/>
      <c r="N29" s="14"/>
    </row>
    <row r="30" spans="1:14" ht="90.75" customHeight="1" x14ac:dyDescent="0.2">
      <c r="A30" s="23" t="s">
        <v>79</v>
      </c>
      <c r="B30" s="123"/>
      <c r="C30" s="123"/>
      <c r="D30" s="123"/>
      <c r="E30" s="122"/>
      <c r="F30" s="122"/>
      <c r="G30" s="122"/>
      <c r="H30" s="122"/>
      <c r="I30" s="122"/>
      <c r="J30" s="122"/>
      <c r="N30" s="14"/>
    </row>
    <row r="31" spans="1:14" ht="37.5" customHeight="1" x14ac:dyDescent="0.2">
      <c r="A31" s="23" t="s">
        <v>76</v>
      </c>
      <c r="B31" s="123"/>
      <c r="C31" s="123"/>
      <c r="D31" s="123"/>
      <c r="E31" s="122"/>
      <c r="F31" s="122"/>
      <c r="G31" s="122"/>
      <c r="H31" s="122"/>
      <c r="I31" s="122"/>
      <c r="J31" s="122"/>
      <c r="N31" s="14"/>
    </row>
    <row r="32" spans="1:14" ht="71.25" customHeight="1" x14ac:dyDescent="0.2">
      <c r="A32" s="102" t="s">
        <v>80</v>
      </c>
      <c r="B32" s="122"/>
      <c r="C32" s="122"/>
      <c r="D32" s="122"/>
      <c r="E32" s="122"/>
      <c r="F32" s="122"/>
      <c r="G32" s="122"/>
      <c r="H32" s="122"/>
      <c r="I32" s="122"/>
      <c r="J32" s="122"/>
      <c r="N32" s="14"/>
    </row>
    <row r="33" spans="1:16" ht="41.25" customHeight="1" x14ac:dyDescent="0.25">
      <c r="A33" s="103" t="s">
        <v>81</v>
      </c>
      <c r="B33" s="121"/>
      <c r="C33" s="121"/>
      <c r="D33" s="121"/>
      <c r="E33" s="122"/>
      <c r="F33" s="122"/>
      <c r="G33" s="122"/>
      <c r="H33" s="122"/>
      <c r="I33" s="122"/>
      <c r="J33" s="122"/>
      <c r="N33" s="14"/>
    </row>
    <row r="34" spans="1:16" ht="39" customHeight="1" x14ac:dyDescent="0.2">
      <c r="A34" s="103" t="s">
        <v>75</v>
      </c>
      <c r="B34" s="122"/>
      <c r="C34" s="122"/>
      <c r="D34" s="122"/>
      <c r="E34" s="122"/>
      <c r="F34" s="122"/>
      <c r="G34" s="122"/>
      <c r="H34" s="122"/>
      <c r="I34" s="122"/>
      <c r="J34" s="122"/>
      <c r="N34" s="14"/>
    </row>
    <row r="35" spans="1:16" x14ac:dyDescent="0.2">
      <c r="A35" s="9"/>
      <c r="B35" s="9"/>
      <c r="C35" s="17"/>
      <c r="M35" s="14"/>
    </row>
    <row r="36" spans="1:16" ht="15" x14ac:dyDescent="0.25">
      <c r="A36" s="9"/>
      <c r="B36" s="9"/>
      <c r="C36" s="17"/>
      <c r="F36"/>
      <c r="I36" s="16"/>
      <c r="M36" s="14"/>
    </row>
    <row r="37" spans="1:16" x14ac:dyDescent="0.2">
      <c r="A37" s="20" t="s">
        <v>22</v>
      </c>
      <c r="B37" s="9"/>
      <c r="C37" s="17"/>
      <c r="M37" s="14"/>
    </row>
    <row r="38" spans="1:16" x14ac:dyDescent="0.2">
      <c r="B38" s="9"/>
      <c r="C38" s="17"/>
      <c r="F38" s="16"/>
    </row>
    <row r="39" spans="1:16" x14ac:dyDescent="0.2">
      <c r="A39" s="99" t="s">
        <v>151</v>
      </c>
      <c r="D39" s="99" t="s">
        <v>156</v>
      </c>
      <c r="F39" s="16"/>
      <c r="H39" s="99" t="s">
        <v>24</v>
      </c>
    </row>
    <row r="40" spans="1:16" x14ac:dyDescent="0.2">
      <c r="A40" s="21" t="s">
        <v>14</v>
      </c>
      <c r="B40" s="21" t="s">
        <v>85</v>
      </c>
      <c r="D40" s="21" t="s">
        <v>14</v>
      </c>
      <c r="E40" s="21" t="s">
        <v>85</v>
      </c>
      <c r="F40" s="16"/>
      <c r="H40" s="21" t="s">
        <v>14</v>
      </c>
      <c r="I40" s="21" t="s">
        <v>85</v>
      </c>
    </row>
    <row r="41" spans="1:16" x14ac:dyDescent="0.2">
      <c r="A41" s="2">
        <f>A47</f>
        <v>1</v>
      </c>
      <c r="B41" s="16">
        <f>$C$18</f>
        <v>0.15</v>
      </c>
      <c r="D41" s="2">
        <f>A47</f>
        <v>1</v>
      </c>
      <c r="E41" s="16">
        <f>C18*C24</f>
        <v>0.16500000000000001</v>
      </c>
      <c r="F41" s="16"/>
      <c r="H41" s="2">
        <f>A47</f>
        <v>1</v>
      </c>
      <c r="I41" s="16">
        <f>$C$11</f>
        <v>0.4</v>
      </c>
    </row>
    <row r="42" spans="1:16" x14ac:dyDescent="0.2">
      <c r="A42" s="2">
        <f>A86</f>
        <v>40</v>
      </c>
      <c r="B42" s="16">
        <f>$C$18</f>
        <v>0.15</v>
      </c>
      <c r="D42" s="2">
        <f>A86</f>
        <v>40</v>
      </c>
      <c r="E42" s="16">
        <f>E41</f>
        <v>0.16500000000000001</v>
      </c>
      <c r="F42" s="16"/>
      <c r="H42" s="2">
        <f>A86</f>
        <v>40</v>
      </c>
      <c r="I42" s="16">
        <f>$C$11</f>
        <v>0.4</v>
      </c>
    </row>
    <row r="43" spans="1:16" x14ac:dyDescent="0.2">
      <c r="B43" s="29"/>
      <c r="C43" s="16"/>
      <c r="D43" s="12"/>
      <c r="E43" s="16"/>
      <c r="F43" s="16"/>
      <c r="H43" s="12"/>
      <c r="I43" s="30"/>
    </row>
    <row r="44" spans="1:16" ht="15" x14ac:dyDescent="0.25">
      <c r="B44" s="29"/>
      <c r="C44" s="16"/>
      <c r="D44" s="12"/>
      <c r="E44" s="16"/>
      <c r="F44" s="16"/>
      <c r="H44" s="12"/>
      <c r="I44"/>
    </row>
    <row r="45" spans="1:16" ht="15" x14ac:dyDescent="0.25">
      <c r="A45" s="11"/>
      <c r="B45" s="29"/>
      <c r="C45" s="16"/>
      <c r="D45" s="12"/>
      <c r="E45" s="16"/>
      <c r="F45" s="16"/>
      <c r="H45" s="12"/>
      <c r="I45"/>
      <c r="J45" s="9"/>
      <c r="K45" s="9"/>
      <c r="L45" s="9"/>
      <c r="M45" s="9"/>
      <c r="N45" s="9"/>
    </row>
    <row r="46" spans="1:16" ht="63.75" x14ac:dyDescent="0.2">
      <c r="A46" s="115" t="s">
        <v>14</v>
      </c>
      <c r="B46" s="105" t="s">
        <v>146</v>
      </c>
      <c r="C46" s="105" t="s">
        <v>147</v>
      </c>
      <c r="D46" s="105" t="s">
        <v>167</v>
      </c>
      <c r="E46" s="105" t="s">
        <v>159</v>
      </c>
      <c r="F46" s="105" t="s">
        <v>166</v>
      </c>
      <c r="G46" s="105" t="s">
        <v>149</v>
      </c>
      <c r="H46" s="105" t="s">
        <v>150</v>
      </c>
      <c r="I46" s="105" t="s">
        <v>169</v>
      </c>
      <c r="J46" s="106"/>
      <c r="K46" s="106"/>
      <c r="L46" s="105" t="s">
        <v>170</v>
      </c>
      <c r="M46" s="105" t="s">
        <v>171</v>
      </c>
      <c r="N46" s="9"/>
    </row>
    <row r="47" spans="1:16" ht="15" x14ac:dyDescent="0.25">
      <c r="A47" s="2">
        <v>1</v>
      </c>
      <c r="B47" s="16"/>
      <c r="C47" s="16"/>
      <c r="E47" s="113">
        <v>1</v>
      </c>
      <c r="F47" s="51"/>
      <c r="G47" s="16"/>
      <c r="H47" s="16"/>
      <c r="J47" s="44"/>
      <c r="K47" s="116"/>
      <c r="L47" s="9"/>
      <c r="M47" s="9"/>
      <c r="N47" s="9"/>
    </row>
    <row r="48" spans="1:16" ht="15" x14ac:dyDescent="0.25">
      <c r="A48" s="2">
        <v>2</v>
      </c>
      <c r="B48" s="16">
        <f>$C$18/(1+1/($C$20*(1+$C$18)^(A48-2)))</f>
        <v>4.9999999999999996E-2</v>
      </c>
      <c r="C48" s="16">
        <f>$C$24*$C$18/(1+1/($C$20*(1+$C$24*$C$18)^(A47-1)))</f>
        <v>5.5E-2</v>
      </c>
      <c r="D48" s="16">
        <f>$C$24^(A48-1)*$C$18/(1+1/($C$20*E47))</f>
        <v>5.5E-2</v>
      </c>
      <c r="E48" s="113">
        <f>(1+$C$18*$C$24^(A48-1))*E47</f>
        <v>1.165</v>
      </c>
      <c r="F48" s="16">
        <f>$C$11/(1+1/(C$20*(1+$C$18)^(A48-1)))</f>
        <v>0.14603174603174604</v>
      </c>
      <c r="G48" s="16">
        <f>$C$11/(1+1/(C$20*(1+$C$24*$C$18)^(A48-1)))</f>
        <v>0.1472353870458136</v>
      </c>
      <c r="H48" s="16">
        <f>$C$11/(1+1/($C$20*E48))</f>
        <v>0.1472353870458136</v>
      </c>
      <c r="I48" s="16"/>
      <c r="J48" s="80"/>
      <c r="K48" s="117"/>
      <c r="L48" s="118"/>
      <c r="M48" s="80"/>
      <c r="N48" s="119"/>
      <c r="O48" s="114"/>
      <c r="P48" s="114"/>
    </row>
    <row r="49" spans="1:13" ht="15" x14ac:dyDescent="0.25">
      <c r="A49" s="2">
        <v>3</v>
      </c>
      <c r="B49" s="16">
        <f t="shared" ref="B49:B87" si="0">$C$18/(1+1/($C$20*(1+$C$18)^(A49-2)))</f>
        <v>5.4761904761904755E-2</v>
      </c>
      <c r="C49" s="16">
        <f t="shared" ref="C49:C87" si="1">$C$24*$C$18/(1+1/($C$20*(1+$C$24*$C$18)^(A48-1)))</f>
        <v>6.0734597156398104E-2</v>
      </c>
      <c r="D49" s="16">
        <f t="shared" ref="D49:D87" si="2">$C$24^(A49-1)*$C$18/(1+1/($C$20*E48))</f>
        <v>6.6808056872037919E-2</v>
      </c>
      <c r="E49" s="113">
        <f t="shared" ref="E49:E87" si="3">(1+$C$18*$C$24^A48)*E48</f>
        <v>1.3764475</v>
      </c>
      <c r="F49" s="16">
        <f t="shared" ref="F49:F87" si="4">$C$11/(1+1/(C$20*(1+$C$18)^(A49-1)))</f>
        <v>0.15921745673438675</v>
      </c>
      <c r="G49" s="16">
        <f t="shared" ref="G49:G87" si="5">$C$11/(1+1/(C$20*(1+$C$24*$C$18)^(A49-1)))</f>
        <v>0.16170795820953318</v>
      </c>
      <c r="H49" s="16">
        <f t="shared" ref="H49:H87" si="6">$C$11/(1+1/($C$20*E49))</f>
        <v>0.16306458193115694</v>
      </c>
      <c r="I49" s="16">
        <f>D49/D48-1</f>
        <v>0.21469194312796214</v>
      </c>
      <c r="J49" s="16">
        <f>D49-D48</f>
        <v>1.1808056872037918E-2</v>
      </c>
      <c r="K49" s="111">
        <f>J49/D48</f>
        <v>0.21469194312796216</v>
      </c>
      <c r="L49" s="16">
        <f>C49/C48-1</f>
        <v>0.10426540284360186</v>
      </c>
      <c r="M49" s="16">
        <f>B49/B48-1</f>
        <v>9.5238095238095122E-2</v>
      </c>
    </row>
    <row r="50" spans="1:13" ht="15" x14ac:dyDescent="0.25">
      <c r="A50" s="2">
        <v>4</v>
      </c>
      <c r="B50" s="16">
        <f t="shared" si="0"/>
        <v>5.9706546275395025E-2</v>
      </c>
      <c r="C50" s="16">
        <f t="shared" si="1"/>
        <v>6.6704532761432442E-2</v>
      </c>
      <c r="D50" s="16">
        <f t="shared" si="2"/>
        <v>8.1389609456388734E-2</v>
      </c>
      <c r="E50" s="113">
        <f t="shared" si="3"/>
        <v>1.6512552433750003</v>
      </c>
      <c r="F50" s="16">
        <f t="shared" si="4"/>
        <v>0.17278375403841373</v>
      </c>
      <c r="G50" s="16">
        <f t="shared" si="5"/>
        <v>0.17660914107715653</v>
      </c>
      <c r="H50" s="16">
        <f t="shared" si="6"/>
        <v>0.18089726774057896</v>
      </c>
      <c r="I50" s="16">
        <f t="shared" ref="I50:I87" si="7">D50/D49-1</f>
        <v>0.21826039054361157</v>
      </c>
      <c r="J50" s="16">
        <f t="shared" ref="J50:J87" si="8">D50-D49</f>
        <v>1.4581552584350815E-2</v>
      </c>
      <c r="K50" s="111">
        <f t="shared" ref="K50:K62" si="9">J50/D49</f>
        <v>0.21826039054361165</v>
      </c>
      <c r="L50" s="16">
        <f t="shared" ref="L50:L87" si="10">C50/C49-1</f>
        <v>9.8295467238567635E-2</v>
      </c>
      <c r="M50" s="16">
        <f t="shared" ref="M50:M87" si="11">B50/B49-1</f>
        <v>9.0293453724604955E-2</v>
      </c>
    </row>
    <row r="51" spans="1:13" ht="15" x14ac:dyDescent="0.25">
      <c r="A51" s="2">
        <v>5</v>
      </c>
      <c r="B51" s="16">
        <f t="shared" si="0"/>
        <v>6.4793907764405148E-2</v>
      </c>
      <c r="C51" s="16">
        <f t="shared" si="1"/>
        <v>7.2851270694327064E-2</v>
      </c>
      <c r="D51" s="16">
        <f t="shared" si="2"/>
        <v>9.9319383637118147E-2</v>
      </c>
      <c r="E51" s="113">
        <f t="shared" si="3"/>
        <v>2.013895663648801</v>
      </c>
      <c r="F51" s="16">
        <f t="shared" si="4"/>
        <v>0.18661011834802887</v>
      </c>
      <c r="G51" s="16">
        <f t="shared" si="5"/>
        <v>0.19177835267113069</v>
      </c>
      <c r="H51" s="16">
        <f t="shared" si="6"/>
        <v>0.20069237791976732</v>
      </c>
      <c r="I51" s="16">
        <f t="shared" si="7"/>
        <v>0.2202956163628822</v>
      </c>
      <c r="J51" s="16">
        <f t="shared" si="8"/>
        <v>1.7929774180729413E-2</v>
      </c>
      <c r="K51" s="111">
        <f t="shared" si="9"/>
        <v>0.22029561636288209</v>
      </c>
      <c r="L51" s="16">
        <f t="shared" si="10"/>
        <v>9.2148729305672861E-2</v>
      </c>
      <c r="M51" s="16">
        <f t="shared" si="11"/>
        <v>8.5206092235594832E-2</v>
      </c>
    </row>
    <row r="52" spans="1:13" ht="15" x14ac:dyDescent="0.25">
      <c r="A52" s="2">
        <v>6</v>
      </c>
      <c r="B52" s="16">
        <f t="shared" si="0"/>
        <v>6.9978794380510814E-2</v>
      </c>
      <c r="C52" s="16">
        <f t="shared" si="1"/>
        <v>7.9108570476841417E-2</v>
      </c>
      <c r="D52" s="16">
        <f t="shared" si="2"/>
        <v>0.12120640558633672</v>
      </c>
      <c r="E52" s="113">
        <f t="shared" si="3"/>
        <v>2.5004055294382557</v>
      </c>
      <c r="F52" s="16">
        <f t="shared" si="4"/>
        <v>0.20056625161854896</v>
      </c>
      <c r="G52" s="16">
        <f t="shared" si="5"/>
        <v>0.20704291206133285</v>
      </c>
      <c r="H52" s="16">
        <f t="shared" si="6"/>
        <v>0.22223824169466422</v>
      </c>
      <c r="I52" s="16">
        <f t="shared" si="7"/>
        <v>0.22037009441366329</v>
      </c>
      <c r="J52" s="16">
        <f t="shared" si="8"/>
        <v>2.1887021949218571E-2</v>
      </c>
      <c r="K52" s="111">
        <f t="shared" si="9"/>
        <v>0.22037009441366329</v>
      </c>
      <c r="L52" s="16">
        <f t="shared" si="10"/>
        <v>8.5891429523158758E-2</v>
      </c>
      <c r="M52" s="16">
        <f t="shared" si="11"/>
        <v>8.0021205619488889E-2</v>
      </c>
    </row>
    <row r="53" spans="1:13" ht="15" x14ac:dyDescent="0.25">
      <c r="A53" s="2">
        <v>7</v>
      </c>
      <c r="B53" s="16">
        <f t="shared" si="0"/>
        <v>7.5212344356955854E-2</v>
      </c>
      <c r="C53" s="16">
        <f t="shared" si="1"/>
        <v>8.5405201225299807E-2</v>
      </c>
      <c r="D53" s="16">
        <f t="shared" si="2"/>
        <v>0.14764072563556543</v>
      </c>
      <c r="E53" s="113">
        <f t="shared" si="3"/>
        <v>3.164848667458831</v>
      </c>
      <c r="F53" s="16">
        <f t="shared" si="4"/>
        <v>0.21451687247812909</v>
      </c>
      <c r="G53" s="16">
        <f t="shared" si="5"/>
        <v>0.22222575705290484</v>
      </c>
      <c r="H53" s="16">
        <f t="shared" si="6"/>
        <v>0.24510678792189861</v>
      </c>
      <c r="I53" s="16">
        <f t="shared" si="7"/>
        <v>0.21809342436443457</v>
      </c>
      <c r="J53" s="16">
        <f t="shared" si="8"/>
        <v>2.6434320049228716E-2</v>
      </c>
      <c r="K53" s="111">
        <f t="shared" si="9"/>
        <v>0.21809342436443463</v>
      </c>
      <c r="L53" s="16">
        <f t="shared" si="10"/>
        <v>7.9594798774700326E-2</v>
      </c>
      <c r="M53" s="16">
        <f t="shared" si="11"/>
        <v>7.4787655643044237E-2</v>
      </c>
    </row>
    <row r="54" spans="1:13" ht="15" x14ac:dyDescent="0.25">
      <c r="A54" s="2">
        <v>8</v>
      </c>
      <c r="B54" s="16">
        <f t="shared" si="0"/>
        <v>8.0443827179298391E-2</v>
      </c>
      <c r="C54" s="16">
        <f t="shared" si="1"/>
        <v>9.1668124784323249E-2</v>
      </c>
      <c r="D54" s="16">
        <f t="shared" si="2"/>
        <v>0.17911642085605406</v>
      </c>
      <c r="E54" s="113">
        <f t="shared" si="3"/>
        <v>4.089957875037217</v>
      </c>
      <c r="F54" s="16">
        <f t="shared" si="4"/>
        <v>0.2283269126483794</v>
      </c>
      <c r="G54" s="16">
        <f t="shared" si="5"/>
        <v>0.23715358275005297</v>
      </c>
      <c r="H54" s="16">
        <f t="shared" si="6"/>
        <v>0.26863620136368987</v>
      </c>
      <c r="I54" s="16">
        <f t="shared" si="7"/>
        <v>0.21319114414394602</v>
      </c>
      <c r="J54" s="16">
        <f t="shared" si="8"/>
        <v>3.1475695220488625E-2</v>
      </c>
      <c r="K54" s="111">
        <f t="shared" si="9"/>
        <v>0.21319114414394608</v>
      </c>
      <c r="L54" s="16">
        <f t="shared" si="10"/>
        <v>7.3331875215676634E-2</v>
      </c>
      <c r="M54" s="16">
        <f t="shared" si="11"/>
        <v>6.9556172820701478E-2</v>
      </c>
    </row>
    <row r="55" spans="1:13" ht="15" x14ac:dyDescent="0.25">
      <c r="A55" s="2">
        <v>9</v>
      </c>
      <c r="B55" s="16">
        <f t="shared" si="0"/>
        <v>8.5622592243142268E-2</v>
      </c>
      <c r="C55" s="16">
        <f t="shared" si="1"/>
        <v>9.7825852884396852E-2</v>
      </c>
      <c r="D55" s="16">
        <f t="shared" si="2"/>
        <v>0.21594208320154226</v>
      </c>
      <c r="E55" s="113">
        <f t="shared" si="3"/>
        <v>5.4050360651823919</v>
      </c>
      <c r="F55" s="16">
        <f t="shared" si="4"/>
        <v>0.24186669605234995</v>
      </c>
      <c r="G55" s="16">
        <f t="shared" si="5"/>
        <v>0.25166461800649992</v>
      </c>
      <c r="H55" s="16">
        <f t="shared" si="6"/>
        <v>0.29196541475854443</v>
      </c>
      <c r="I55" s="16">
        <f t="shared" si="7"/>
        <v>0.20559623829845819</v>
      </c>
      <c r="J55" s="16">
        <f t="shared" si="8"/>
        <v>3.6825662345488203E-2</v>
      </c>
      <c r="K55" s="111">
        <f t="shared" si="9"/>
        <v>0.20559623829845811</v>
      </c>
      <c r="L55" s="16">
        <f t="shared" si="10"/>
        <v>6.7174147115603322E-2</v>
      </c>
      <c r="M55" s="16">
        <f t="shared" si="11"/>
        <v>6.4377407756857519E-2</v>
      </c>
    </row>
    <row r="56" spans="1:13" ht="15" x14ac:dyDescent="0.25">
      <c r="A56" s="2">
        <v>10</v>
      </c>
      <c r="B56" s="16">
        <f t="shared" si="0"/>
        <v>9.0700011019631224E-2</v>
      </c>
      <c r="C56" s="16">
        <f t="shared" si="1"/>
        <v>0.10381165492768123</v>
      </c>
      <c r="D56" s="16">
        <f t="shared" si="2"/>
        <v>0.25816469084316285</v>
      </c>
      <c r="E56" s="113">
        <f t="shared" si="3"/>
        <v>7.3167549116326747</v>
      </c>
      <c r="F56" s="16">
        <f t="shared" si="4"/>
        <v>0.25501668437701713</v>
      </c>
      <c r="G56" s="16">
        <f t="shared" si="5"/>
        <v>0.26561531459529786</v>
      </c>
      <c r="H56" s="16">
        <f t="shared" si="6"/>
        <v>0.31413319255601119</v>
      </c>
      <c r="I56" s="16">
        <f t="shared" si="7"/>
        <v>0.19552746280683753</v>
      </c>
      <c r="J56" s="16">
        <f t="shared" si="8"/>
        <v>4.2222607641620585E-2</v>
      </c>
      <c r="K56" s="111">
        <f t="shared" si="9"/>
        <v>0.19552746280683761</v>
      </c>
      <c r="L56" s="16">
        <f t="shared" si="10"/>
        <v>6.1188345072318961E-2</v>
      </c>
      <c r="M56" s="16">
        <f t="shared" si="11"/>
        <v>5.9299988980368923E-2</v>
      </c>
    </row>
    <row r="57" spans="1:13" ht="15" x14ac:dyDescent="0.25">
      <c r="A57" s="2">
        <v>11</v>
      </c>
      <c r="B57" s="16">
        <f t="shared" si="0"/>
        <v>9.5631256641381404E-2</v>
      </c>
      <c r="C57" s="16">
        <f t="shared" si="1"/>
        <v>0.10956631727056036</v>
      </c>
      <c r="D57" s="16">
        <f t="shared" si="2"/>
        <v>0.30554272487223599</v>
      </c>
      <c r="E57" s="113">
        <f t="shared" si="3"/>
        <v>10.163421594299709</v>
      </c>
      <c r="F57" s="16">
        <f t="shared" si="4"/>
        <v>0.26767143165719454</v>
      </c>
      <c r="G57" s="16">
        <f t="shared" si="5"/>
        <v>0.27888539575058735</v>
      </c>
      <c r="H57" s="16">
        <f t="shared" si="6"/>
        <v>0.33422903302349455</v>
      </c>
      <c r="I57" s="16">
        <f t="shared" si="7"/>
        <v>0.18351864414276431</v>
      </c>
      <c r="J57" s="16">
        <f t="shared" si="8"/>
        <v>4.7378034029073146E-2</v>
      </c>
      <c r="K57" s="111">
        <f t="shared" si="9"/>
        <v>0.18351864414276423</v>
      </c>
      <c r="L57" s="16">
        <f t="shared" si="10"/>
        <v>5.5433682729439493E-2</v>
      </c>
      <c r="M57" s="16">
        <f t="shared" si="11"/>
        <v>5.4368743358618188E-2</v>
      </c>
    </row>
    <row r="58" spans="1:13" ht="15" x14ac:dyDescent="0.25">
      <c r="A58" s="2">
        <v>12</v>
      </c>
      <c r="B58" s="16">
        <f t="shared" si="0"/>
        <v>0.10037678687144795</v>
      </c>
      <c r="C58" s="16">
        <f t="shared" si="1"/>
        <v>0.11504022574711728</v>
      </c>
      <c r="D58" s="16">
        <f t="shared" si="2"/>
        <v>0.35759791416987147</v>
      </c>
      <c r="E58" s="113">
        <f t="shared" si="3"/>
        <v>14.513035785590059</v>
      </c>
      <c r="F58" s="16">
        <f t="shared" si="4"/>
        <v>0.27974249373340809</v>
      </c>
      <c r="G58" s="16">
        <f t="shared" si="5"/>
        <v>0.29138095518638224</v>
      </c>
      <c r="H58" s="16">
        <f t="shared" si="6"/>
        <v>0.35155342661474082</v>
      </c>
      <c r="I58" s="16">
        <f t="shared" si="7"/>
        <v>0.17036959174662902</v>
      </c>
      <c r="J58" s="16">
        <f t="shared" si="8"/>
        <v>5.2055189297635474E-2</v>
      </c>
      <c r="K58" s="111">
        <f t="shared" si="9"/>
        <v>0.17036959174662913</v>
      </c>
      <c r="L58" s="16">
        <f t="shared" si="10"/>
        <v>4.9959774252882783E-2</v>
      </c>
      <c r="M58" s="16">
        <f t="shared" si="11"/>
        <v>4.9623213128552335E-2</v>
      </c>
    </row>
    <row r="59" spans="1:13" ht="15" x14ac:dyDescent="0.25">
      <c r="A59" s="2">
        <v>13</v>
      </c>
      <c r="B59" s="16">
        <f t="shared" si="0"/>
        <v>0.10490343515002802</v>
      </c>
      <c r="C59" s="16">
        <f t="shared" si="1"/>
        <v>0.12019464401438268</v>
      </c>
      <c r="D59" s="16">
        <f t="shared" si="2"/>
        <v>0.41374696875795258</v>
      </c>
      <c r="E59" s="113">
        <f t="shared" si="3"/>
        <v>21.34525428686954</v>
      </c>
      <c r="F59" s="16">
        <f t="shared" si="4"/>
        <v>0.29116016618206736</v>
      </c>
      <c r="G59" s="16">
        <f t="shared" si="5"/>
        <v>0.30303556136961574</v>
      </c>
      <c r="H59" s="16">
        <f t="shared" si="6"/>
        <v>0.36573179327286415</v>
      </c>
      <c r="I59" s="16">
        <f t="shared" si="7"/>
        <v>0.15701728775019741</v>
      </c>
      <c r="J59" s="16">
        <f t="shared" si="8"/>
        <v>5.6149054588081115E-2</v>
      </c>
      <c r="K59" s="111">
        <f t="shared" si="9"/>
        <v>0.15701728775019744</v>
      </c>
      <c r="L59" s="16">
        <f t="shared" si="10"/>
        <v>4.4805355985617634E-2</v>
      </c>
      <c r="M59" s="16">
        <f t="shared" si="11"/>
        <v>4.5096564849971932E-2</v>
      </c>
    </row>
    <row r="60" spans="1:13" ht="15" x14ac:dyDescent="0.25">
      <c r="A60" s="2">
        <v>14</v>
      </c>
      <c r="B60" s="16">
        <f t="shared" si="0"/>
        <v>0.10918506231827525</v>
      </c>
      <c r="C60" s="16">
        <f t="shared" si="1"/>
        <v>0.12500216906496647</v>
      </c>
      <c r="D60" s="16">
        <f t="shared" si="2"/>
        <v>0.47347700328910414</v>
      </c>
      <c r="E60" s="113">
        <f t="shared" si="3"/>
        <v>32.398695327638642</v>
      </c>
      <c r="F60" s="16">
        <f t="shared" si="4"/>
        <v>0.30187405373955389</v>
      </c>
      <c r="G60" s="16">
        <f t="shared" si="5"/>
        <v>0.31380955406425992</v>
      </c>
      <c r="H60" s="16">
        <f t="shared" si="6"/>
        <v>0.3767433040009161</v>
      </c>
      <c r="I60" s="16">
        <f t="shared" si="7"/>
        <v>0.14436367886986123</v>
      </c>
      <c r="J60" s="16">
        <f t="shared" si="8"/>
        <v>5.9730034531151555E-2</v>
      </c>
      <c r="K60" s="111">
        <f t="shared" si="9"/>
        <v>0.14436367886986118</v>
      </c>
      <c r="L60" s="16">
        <f t="shared" si="10"/>
        <v>3.9997830935033285E-2</v>
      </c>
      <c r="M60" s="16">
        <f t="shared" si="11"/>
        <v>4.0814937681724617E-2</v>
      </c>
    </row>
    <row r="61" spans="1:13" ht="15" x14ac:dyDescent="0.25">
      <c r="A61" s="2">
        <v>15</v>
      </c>
      <c r="B61" s="16">
        <f t="shared" si="0"/>
        <v>0.1132027701523327</v>
      </c>
      <c r="C61" s="16">
        <f t="shared" si="1"/>
        <v>0.12944644105150724</v>
      </c>
      <c r="D61" s="16">
        <f t="shared" si="2"/>
        <v>0.53650577624230655</v>
      </c>
      <c r="E61" s="113">
        <f t="shared" si="3"/>
        <v>50.853794066116009</v>
      </c>
      <c r="F61" s="16">
        <f t="shared" si="4"/>
        <v>0.31185258526888293</v>
      </c>
      <c r="G61" s="16">
        <f t="shared" si="5"/>
        <v>0.32368788567300522</v>
      </c>
      <c r="H61" s="16">
        <f t="shared" si="6"/>
        <v>0.38486390590996628</v>
      </c>
      <c r="I61" s="16">
        <f t="shared" si="7"/>
        <v>0.13311897413255602</v>
      </c>
      <c r="J61" s="16">
        <f t="shared" si="8"/>
        <v>6.3028772953202417E-2</v>
      </c>
      <c r="K61" s="111">
        <f t="shared" si="9"/>
        <v>0.13311897413255608</v>
      </c>
      <c r="L61" s="16">
        <f t="shared" si="10"/>
        <v>3.5553558948492991E-2</v>
      </c>
      <c r="M61" s="16">
        <f t="shared" si="11"/>
        <v>3.6797229847667312E-2</v>
      </c>
    </row>
    <row r="62" spans="1:13" ht="15" x14ac:dyDescent="0.25">
      <c r="A62" s="2">
        <v>16</v>
      </c>
      <c r="B62" s="16">
        <f t="shared" si="0"/>
        <v>0.11694471947583109</v>
      </c>
      <c r="C62" s="16">
        <f t="shared" si="1"/>
        <v>0.13352125284011465</v>
      </c>
      <c r="D62" s="16">
        <f t="shared" si="2"/>
        <v>0.60287701741371202</v>
      </c>
      <c r="E62" s="113">
        <f t="shared" si="3"/>
        <v>82.718131791694574</v>
      </c>
      <c r="F62" s="16">
        <f t="shared" si="4"/>
        <v>0.32108166752202055</v>
      </c>
      <c r="G62" s="16">
        <f t="shared" si="5"/>
        <v>0.33267694440153667</v>
      </c>
      <c r="H62" s="16">
        <f t="shared" si="6"/>
        <v>0.39055692113269164</v>
      </c>
      <c r="I62" s="16">
        <f t="shared" si="7"/>
        <v>0.12371020799863608</v>
      </c>
      <c r="J62" s="16">
        <f t="shared" si="8"/>
        <v>6.6371241171405471E-2</v>
      </c>
      <c r="K62" s="111">
        <f t="shared" si="9"/>
        <v>0.12371020799863612</v>
      </c>
      <c r="L62" s="16">
        <f t="shared" si="10"/>
        <v>3.1478747159885412E-2</v>
      </c>
      <c r="M62" s="16">
        <f t="shared" si="11"/>
        <v>3.3055280524169062E-2</v>
      </c>
    </row>
    <row r="63" spans="1:13" ht="15" x14ac:dyDescent="0.25">
      <c r="A63" s="2">
        <v>17</v>
      </c>
      <c r="B63" s="16">
        <f t="shared" si="0"/>
        <v>0.1204056253207577</v>
      </c>
      <c r="C63" s="16">
        <f t="shared" si="1"/>
        <v>0.13722923956563388</v>
      </c>
      <c r="D63" s="16">
        <f t="shared" si="2"/>
        <v>0.67297443833983717</v>
      </c>
      <c r="E63" s="113">
        <f t="shared" si="3"/>
        <v>139.73126895141053</v>
      </c>
      <c r="F63" s="16">
        <f t="shared" si="4"/>
        <v>0.32956271309742297</v>
      </c>
      <c r="G63" s="16">
        <f t="shared" si="5"/>
        <v>0.34080080492462766</v>
      </c>
      <c r="H63" s="16">
        <f t="shared" si="6"/>
        <v>0.39435551515259304</v>
      </c>
      <c r="I63" s="16">
        <f t="shared" si="7"/>
        <v>0.11627150961374633</v>
      </c>
      <c r="J63" s="16">
        <f t="shared" si="8"/>
        <v>7.0097420926125142E-2</v>
      </c>
      <c r="K63" s="111"/>
      <c r="L63" s="16">
        <f t="shared" si="10"/>
        <v>2.7770760434365993E-2</v>
      </c>
      <c r="M63" s="16">
        <f t="shared" si="11"/>
        <v>2.9594374679242197E-2</v>
      </c>
    </row>
    <row r="64" spans="1:13" ht="15" x14ac:dyDescent="0.25">
      <c r="A64" s="2">
        <v>18</v>
      </c>
      <c r="B64" s="16">
        <f t="shared" si="0"/>
        <v>0.12358601741153359</v>
      </c>
      <c r="C64" s="16">
        <f t="shared" si="1"/>
        <v>0.14058033203140891</v>
      </c>
      <c r="D64" s="16">
        <f t="shared" si="2"/>
        <v>0.74747183739819967</v>
      </c>
      <c r="E64" s="113">
        <f t="shared" si="3"/>
        <v>245.67140097129979</v>
      </c>
      <c r="F64" s="16">
        <f t="shared" si="4"/>
        <v>0.33731028527317625</v>
      </c>
      <c r="G64" s="16">
        <f t="shared" si="5"/>
        <v>0.34809730326496452</v>
      </c>
      <c r="H64" s="16">
        <f t="shared" si="6"/>
        <v>0.39676991369668591</v>
      </c>
      <c r="I64" s="16">
        <f t="shared" si="7"/>
        <v>0.11069870535074178</v>
      </c>
      <c r="J64" s="16">
        <f t="shared" si="8"/>
        <v>7.4497399058362501E-2</v>
      </c>
      <c r="K64" s="111"/>
      <c r="L64" s="16">
        <f t="shared" si="10"/>
        <v>2.4419667968591074E-2</v>
      </c>
      <c r="M64" s="16">
        <f t="shared" si="11"/>
        <v>2.6413982588466389E-2</v>
      </c>
    </row>
    <row r="65" spans="1:13" ht="15" x14ac:dyDescent="0.25">
      <c r="A65" s="2">
        <v>19</v>
      </c>
      <c r="B65" s="16">
        <f t="shared" si="0"/>
        <v>0.1264913569774411</v>
      </c>
      <c r="C65" s="16">
        <f t="shared" si="1"/>
        <v>0.14359013759679787</v>
      </c>
      <c r="D65" s="16">
        <f t="shared" si="2"/>
        <v>0.82725296723813435</v>
      </c>
      <c r="E65" s="113">
        <f t="shared" si="3"/>
        <v>450.55830232483333</v>
      </c>
      <c r="F65" s="16">
        <f t="shared" si="4"/>
        <v>0.3443495821441272</v>
      </c>
      <c r="G65" s="16">
        <f t="shared" si="5"/>
        <v>0.35461424943371173</v>
      </c>
      <c r="H65" s="16">
        <f t="shared" si="6"/>
        <v>0.39823227196166699</v>
      </c>
      <c r="I65" s="16">
        <f t="shared" si="7"/>
        <v>0.10673462978570125</v>
      </c>
      <c r="J65" s="16">
        <f t="shared" si="8"/>
        <v>7.9781129839934684E-2</v>
      </c>
      <c r="K65" s="111"/>
      <c r="L65" s="16">
        <f t="shared" si="10"/>
        <v>2.1409862403202418E-2</v>
      </c>
      <c r="M65" s="16">
        <f t="shared" si="11"/>
        <v>2.3508643022559061E-2</v>
      </c>
    </row>
    <row r="66" spans="1:13" ht="15" x14ac:dyDescent="0.25">
      <c r="A66" s="2">
        <v>20</v>
      </c>
      <c r="B66" s="16">
        <f t="shared" si="0"/>
        <v>0.12913109330404768</v>
      </c>
      <c r="C66" s="16">
        <f t="shared" si="1"/>
        <v>0.1462783778914061</v>
      </c>
      <c r="D66" s="16">
        <f t="shared" si="2"/>
        <v>0.9133321327642967</v>
      </c>
      <c r="E66" s="113">
        <f t="shared" si="3"/>
        <v>863.89434178736269</v>
      </c>
      <c r="F66" s="16">
        <f t="shared" si="4"/>
        <v>0.35071394438972603</v>
      </c>
      <c r="G66" s="16">
        <f t="shared" si="5"/>
        <v>0.36040599609863017</v>
      </c>
      <c r="H66" s="16">
        <f t="shared" si="6"/>
        <v>0.39907609974867303</v>
      </c>
      <c r="I66" s="16">
        <f t="shared" si="7"/>
        <v>0.1040542239619231</v>
      </c>
      <c r="J66" s="16">
        <f t="shared" si="8"/>
        <v>8.6079165526162349E-2</v>
      </c>
      <c r="K66" s="111"/>
      <c r="L66" s="16">
        <f t="shared" si="10"/>
        <v>1.8721622108593738E-2</v>
      </c>
      <c r="M66" s="16">
        <f t="shared" si="11"/>
        <v>2.0868906695951983E-2</v>
      </c>
    </row>
    <row r="67" spans="1:13" ht="15" x14ac:dyDescent="0.25">
      <c r="A67" s="2">
        <v>21</v>
      </c>
      <c r="B67" s="16">
        <f t="shared" si="0"/>
        <v>0.13151772914614723</v>
      </c>
      <c r="C67" s="16">
        <f t="shared" si="1"/>
        <v>0.14866747339068492</v>
      </c>
      <c r="D67" s="16">
        <f t="shared" si="2"/>
        <v>1.006794165313597</v>
      </c>
      <c r="E67" s="113">
        <f t="shared" si="3"/>
        <v>1735.6717128769369</v>
      </c>
      <c r="F67" s="16">
        <f t="shared" si="4"/>
        <v>0.35644252463682941</v>
      </c>
      <c r="G67" s="16">
        <f t="shared" si="5"/>
        <v>0.36553049092223827</v>
      </c>
      <c r="H67" s="16">
        <f t="shared" si="6"/>
        <v>0.39953961384416198</v>
      </c>
      <c r="I67" s="16">
        <f t="shared" si="7"/>
        <v>0.10233082708524388</v>
      </c>
      <c r="J67" s="16">
        <f t="shared" si="8"/>
        <v>9.34620325493003E-2</v>
      </c>
      <c r="K67" s="111"/>
      <c r="L67" s="16">
        <f t="shared" si="10"/>
        <v>1.6332526609315057E-2</v>
      </c>
      <c r="M67" s="16">
        <f t="shared" si="11"/>
        <v>1.8482270853852789E-2</v>
      </c>
    </row>
    <row r="68" spans="1:13" ht="15" x14ac:dyDescent="0.25">
      <c r="A68" s="2">
        <v>22</v>
      </c>
      <c r="B68" s="16">
        <f t="shared" si="0"/>
        <v>0.13366594673881102</v>
      </c>
      <c r="C68" s="16">
        <f t="shared" si="1"/>
        <v>0.15078132750542328</v>
      </c>
      <c r="D68" s="16">
        <f t="shared" si="2"/>
        <v>1.1087598769046965</v>
      </c>
      <c r="E68" s="113">
        <f t="shared" si="3"/>
        <v>3662.3323873471422</v>
      </c>
      <c r="F68" s="16">
        <f t="shared" si="4"/>
        <v>0.36157820962297466</v>
      </c>
      <c r="G68" s="16">
        <f t="shared" si="5"/>
        <v>0.37004686446165913</v>
      </c>
      <c r="H68" s="16">
        <f t="shared" si="6"/>
        <v>0.39978167919407032</v>
      </c>
      <c r="I68" s="16">
        <f t="shared" si="7"/>
        <v>0.10127761473402974</v>
      </c>
      <c r="J68" s="16">
        <f t="shared" si="8"/>
        <v>0.10196571159109946</v>
      </c>
      <c r="K68" s="111"/>
      <c r="L68" s="16">
        <f t="shared" si="10"/>
        <v>1.4218672494576756E-2</v>
      </c>
      <c r="M68" s="16">
        <f t="shared" si="11"/>
        <v>1.6334053261188863E-2</v>
      </c>
    </row>
    <row r="69" spans="1:13" ht="15" x14ac:dyDescent="0.25">
      <c r="A69" s="2">
        <v>23</v>
      </c>
      <c r="B69" s="16">
        <f t="shared" si="0"/>
        <v>0.13559182860861549</v>
      </c>
      <c r="C69" s="16">
        <f t="shared" si="1"/>
        <v>0.15264433159043439</v>
      </c>
      <c r="D69" s="16">
        <f t="shared" si="2"/>
        <v>1.2203747940331848</v>
      </c>
      <c r="E69" s="113">
        <f t="shared" si="3"/>
        <v>8134.1912698250389</v>
      </c>
      <c r="F69" s="16">
        <f t="shared" si="4"/>
        <v>0.36616584462033192</v>
      </c>
      <c r="G69" s="16">
        <f t="shared" si="5"/>
        <v>0.37401354891754762</v>
      </c>
      <c r="H69" s="16">
        <f t="shared" si="6"/>
        <v>0.39990167389464326</v>
      </c>
      <c r="I69" s="16">
        <f t="shared" si="7"/>
        <v>0.10066644676941383</v>
      </c>
      <c r="J69" s="16">
        <f t="shared" si="8"/>
        <v>0.11161491712848837</v>
      </c>
      <c r="K69" s="111"/>
      <c r="L69" s="16">
        <f t="shared" si="10"/>
        <v>1.235566840956559E-2</v>
      </c>
      <c r="M69" s="16">
        <f t="shared" si="11"/>
        <v>1.4408171391384617E-2</v>
      </c>
    </row>
    <row r="70" spans="1:13" ht="15" x14ac:dyDescent="0.25">
      <c r="A70" s="2">
        <v>24</v>
      </c>
      <c r="B70" s="16">
        <f t="shared" si="0"/>
        <v>0.13731219173262446</v>
      </c>
      <c r="C70" s="16">
        <f t="shared" si="1"/>
        <v>0.15428058892848839</v>
      </c>
      <c r="D70" s="16">
        <f t="shared" si="2"/>
        <v>1.3428151992512158</v>
      </c>
      <c r="E70" s="113">
        <f t="shared" si="3"/>
        <v>19059.592570961147</v>
      </c>
      <c r="F70" s="16">
        <f t="shared" si="4"/>
        <v>0.37025077579787141</v>
      </c>
      <c r="G70" s="16">
        <f t="shared" si="5"/>
        <v>0.37748688548373199</v>
      </c>
      <c r="H70" s="16">
        <f t="shared" si="6"/>
        <v>0.39995803078903186</v>
      </c>
      <c r="I70" s="16">
        <f t="shared" si="7"/>
        <v>0.10033016563164243</v>
      </c>
      <c r="J70" s="16">
        <f t="shared" si="8"/>
        <v>0.12244040521803101</v>
      </c>
      <c r="K70" s="111"/>
      <c r="L70" s="16">
        <f t="shared" si="10"/>
        <v>1.0719411071511642E-2</v>
      </c>
      <c r="M70" s="16">
        <f t="shared" si="11"/>
        <v>1.2687808267375589E-2</v>
      </c>
    </row>
    <row r="71" spans="1:13" ht="15" x14ac:dyDescent="0.25">
      <c r="A71" s="2">
        <v>25</v>
      </c>
      <c r="B71" s="16">
        <f t="shared" si="0"/>
        <v>0.13884404092420177</v>
      </c>
      <c r="C71" s="16">
        <f t="shared" si="1"/>
        <v>0.15571334026203945</v>
      </c>
      <c r="D71" s="16">
        <f t="shared" si="2"/>
        <v>1.4773048818053998</v>
      </c>
      <c r="E71" s="113">
        <f t="shared" si="3"/>
        <v>47219.376331027583</v>
      </c>
      <c r="F71" s="16">
        <f t="shared" si="4"/>
        <v>0.37387770130668085</v>
      </c>
      <c r="G71" s="16">
        <f t="shared" si="5"/>
        <v>0.38052015691783614</v>
      </c>
      <c r="H71" s="16">
        <f t="shared" si="6"/>
        <v>0.39998305852005683</v>
      </c>
      <c r="I71" s="16">
        <f t="shared" si="7"/>
        <v>0.10015501956574391</v>
      </c>
      <c r="J71" s="16">
        <f t="shared" si="8"/>
        <v>0.13448968255418392</v>
      </c>
      <c r="K71" s="111"/>
      <c r="L71" s="16">
        <f t="shared" si="10"/>
        <v>9.2866597379606119E-3</v>
      </c>
      <c r="M71" s="16">
        <f t="shared" si="11"/>
        <v>1.1155959075798139E-2</v>
      </c>
    </row>
    <row r="72" spans="1:13" ht="15" x14ac:dyDescent="0.25">
      <c r="A72" s="2">
        <v>26</v>
      </c>
      <c r="B72" s="16">
        <f t="shared" si="0"/>
        <v>0.14020413799000531</v>
      </c>
      <c r="C72" s="16">
        <f t="shared" si="1"/>
        <v>0.1569645647286074</v>
      </c>
      <c r="D72" s="16">
        <f t="shared" si="2"/>
        <v>1.6251370580257223</v>
      </c>
      <c r="E72" s="113">
        <f t="shared" si="3"/>
        <v>123960.58493755922</v>
      </c>
      <c r="F72" s="16">
        <f t="shared" si="4"/>
        <v>0.3770898053927707</v>
      </c>
      <c r="G72" s="16">
        <f t="shared" si="5"/>
        <v>0.38316297346000966</v>
      </c>
      <c r="H72" s="16">
        <f t="shared" si="6"/>
        <v>0.39999354643983581</v>
      </c>
      <c r="I72" s="16">
        <f t="shared" si="7"/>
        <v>0.10006883348253637</v>
      </c>
      <c r="J72" s="16">
        <f t="shared" si="8"/>
        <v>0.14783217622032252</v>
      </c>
      <c r="K72" s="111"/>
      <c r="L72" s="16">
        <f t="shared" si="10"/>
        <v>8.0354352713924992E-3</v>
      </c>
      <c r="M72" s="16">
        <f t="shared" si="11"/>
        <v>9.7958620099947158E-3</v>
      </c>
    </row>
    <row r="73" spans="1:13" ht="15" x14ac:dyDescent="0.25">
      <c r="A73" s="2">
        <v>27</v>
      </c>
      <c r="B73" s="16">
        <f t="shared" si="0"/>
        <v>0.14140867702228901</v>
      </c>
      <c r="C73" s="16">
        <f t="shared" si="1"/>
        <v>0.158054726552254</v>
      </c>
      <c r="D73" s="16">
        <f t="shared" si="2"/>
        <v>1.7876976376580842</v>
      </c>
      <c r="E73" s="113">
        <f t="shared" si="3"/>
        <v>345568.20518842345</v>
      </c>
      <c r="F73" s="16">
        <f t="shared" si="4"/>
        <v>0.37992814049127654</v>
      </c>
      <c r="G73" s="16">
        <f t="shared" si="5"/>
        <v>0.38546094052902202</v>
      </c>
      <c r="H73" s="16">
        <f t="shared" si="6"/>
        <v>0.39999768498560351</v>
      </c>
      <c r="I73" s="16">
        <f>D73/D72-1</f>
        <v>0.1000288430009999</v>
      </c>
      <c r="J73" s="16">
        <f t="shared" si="8"/>
        <v>0.16256057963236192</v>
      </c>
      <c r="K73" s="111"/>
      <c r="L73" s="16">
        <f t="shared" si="10"/>
        <v>6.945273447745981E-3</v>
      </c>
      <c r="M73" s="16">
        <f t="shared" si="11"/>
        <v>8.5913229777110356E-3</v>
      </c>
    </row>
    <row r="74" spans="1:13" ht="15" x14ac:dyDescent="0.25">
      <c r="A74" s="2">
        <v>28</v>
      </c>
      <c r="B74" s="16">
        <f t="shared" si="0"/>
        <v>0.14247305268422869</v>
      </c>
      <c r="C74" s="16">
        <f t="shared" si="1"/>
        <v>0.15900263796822159</v>
      </c>
      <c r="D74" s="16">
        <f t="shared" si="2"/>
        <v>1.9664877475405091</v>
      </c>
      <c r="E74" s="113">
        <f t="shared" si="3"/>
        <v>1025127.7796065179</v>
      </c>
      <c r="F74" s="16">
        <f t="shared" si="4"/>
        <v>0.38243121843306083</v>
      </c>
      <c r="G74" s="16">
        <f t="shared" si="5"/>
        <v>0.38745554238214203</v>
      </c>
      <c r="H74" s="16">
        <f t="shared" si="6"/>
        <v>0.39999921961100349</v>
      </c>
      <c r="I74" s="16">
        <f t="shared" si="7"/>
        <v>0.10001138118448449</v>
      </c>
      <c r="J74" s="16">
        <f t="shared" si="8"/>
        <v>0.17879010988242494</v>
      </c>
      <c r="K74" s="111"/>
      <c r="L74" s="16">
        <f t="shared" si="10"/>
        <v>5.9973620317783638E-3</v>
      </c>
      <c r="M74" s="16">
        <f t="shared" si="11"/>
        <v>7.526947315771304E-3</v>
      </c>
    </row>
    <row r="75" spans="1:13" ht="15" x14ac:dyDescent="0.25">
      <c r="A75" s="2">
        <v>29</v>
      </c>
      <c r="B75" s="16">
        <f t="shared" si="0"/>
        <v>0.1434117069123978</v>
      </c>
      <c r="C75" s="16">
        <f t="shared" si="1"/>
        <v>0.15982541123263358</v>
      </c>
      <c r="D75" s="16">
        <f t="shared" si="2"/>
        <v>2.1631448213532178</v>
      </c>
      <c r="E75" s="113">
        <f t="shared" si="3"/>
        <v>3242631.9535773229</v>
      </c>
      <c r="F75" s="16">
        <f t="shared" si="4"/>
        <v>0.38463477200668089</v>
      </c>
      <c r="G75" s="16">
        <f t="shared" si="5"/>
        <v>0.38918418453642434</v>
      </c>
      <c r="H75" s="16">
        <f t="shared" si="6"/>
        <v>0.39999975328698478</v>
      </c>
      <c r="I75" s="16">
        <f t="shared" si="7"/>
        <v>0.10000422024427458</v>
      </c>
      <c r="J75" s="16">
        <f t="shared" si="8"/>
        <v>0.19665707381270869</v>
      </c>
      <c r="K75" s="111"/>
      <c r="L75" s="16">
        <f t="shared" si="10"/>
        <v>5.1745887673664281E-3</v>
      </c>
      <c r="M75" s="16">
        <f t="shared" si="11"/>
        <v>6.5882930876022261E-3</v>
      </c>
    </row>
    <row r="76" spans="1:13" ht="15" x14ac:dyDescent="0.25">
      <c r="A76" s="2">
        <v>30</v>
      </c>
      <c r="B76" s="16">
        <f t="shared" si="0"/>
        <v>0.1442380395025053</v>
      </c>
      <c r="C76" s="16">
        <f t="shared" si="1"/>
        <v>0.16053847612127503</v>
      </c>
      <c r="D76" s="16">
        <f t="shared" si="2"/>
        <v>2.3794624781454301</v>
      </c>
      <c r="E76" s="113">
        <f t="shared" si="3"/>
        <v>10958357.776474932</v>
      </c>
      <c r="F76" s="16">
        <f t="shared" si="4"/>
        <v>0.38657165077294608</v>
      </c>
      <c r="G76" s="16">
        <f t="shared" si="5"/>
        <v>0.39068034736795282</v>
      </c>
      <c r="H76" s="16">
        <f t="shared" si="6"/>
        <v>0.39999992699637393</v>
      </c>
      <c r="I76" s="16">
        <f t="shared" si="7"/>
        <v>0.10000146761181172</v>
      </c>
      <c r="J76" s="16">
        <f t="shared" si="8"/>
        <v>0.21631765679221227</v>
      </c>
      <c r="K76" s="111"/>
      <c r="L76" s="16">
        <f t="shared" si="10"/>
        <v>4.4615238787251155E-3</v>
      </c>
      <c r="M76" s="16">
        <f t="shared" si="11"/>
        <v>5.761960497494556E-3</v>
      </c>
    </row>
    <row r="77" spans="1:13" ht="15" x14ac:dyDescent="0.25">
      <c r="A77" s="2">
        <v>31</v>
      </c>
      <c r="B77" s="16">
        <f t="shared" si="0"/>
        <v>0.14496436903985477</v>
      </c>
      <c r="C77" s="16">
        <f t="shared" si="1"/>
        <v>0.16115564328928053</v>
      </c>
      <c r="D77" s="16">
        <f t="shared" si="2"/>
        <v>2.6174098626318525</v>
      </c>
      <c r="E77" s="113">
        <f t="shared" si="3"/>
        <v>39640876.7336886</v>
      </c>
      <c r="F77" s="16">
        <f t="shared" si="4"/>
        <v>0.3882718191149348</v>
      </c>
      <c r="G77" s="16">
        <f t="shared" si="5"/>
        <v>0.39197381273913734</v>
      </c>
      <c r="H77" s="16">
        <f t="shared" si="6"/>
        <v>0.39999997981881269</v>
      </c>
      <c r="I77" s="16">
        <f t="shared" si="7"/>
        <v>0.1000004777011152</v>
      </c>
      <c r="J77" s="16">
        <f t="shared" si="8"/>
        <v>0.23794738448642239</v>
      </c>
      <c r="K77" s="111"/>
      <c r="L77" s="16">
        <f t="shared" si="10"/>
        <v>3.8443567107193655E-3</v>
      </c>
      <c r="M77" s="16">
        <f t="shared" si="11"/>
        <v>5.0356309601451432E-3</v>
      </c>
    </row>
    <row r="78" spans="1:13" ht="15" x14ac:dyDescent="0.25">
      <c r="A78" s="2">
        <v>32</v>
      </c>
      <c r="B78" s="16">
        <f t="shared" si="0"/>
        <v>0.14560193216810055</v>
      </c>
      <c r="C78" s="16">
        <f t="shared" si="1"/>
        <v>0.16168919775489415</v>
      </c>
      <c r="D78" s="16">
        <f t="shared" si="2"/>
        <v>2.8791512291045298</v>
      </c>
      <c r="E78" s="113">
        <f t="shared" si="3"/>
        <v>153772961.46257177</v>
      </c>
      <c r="F78" s="16">
        <f t="shared" si="4"/>
        <v>0.3897624292035986</v>
      </c>
      <c r="G78" s="16">
        <f t="shared" si="5"/>
        <v>0.39309093406706869</v>
      </c>
      <c r="H78" s="16">
        <f t="shared" si="6"/>
        <v>0.39999999479752502</v>
      </c>
      <c r="I78" s="16">
        <f t="shared" si="7"/>
        <v>0.10000014526173273</v>
      </c>
      <c r="J78" s="16">
        <f t="shared" si="8"/>
        <v>0.26174136647267732</v>
      </c>
      <c r="K78" s="111"/>
      <c r="L78" s="16">
        <f t="shared" si="10"/>
        <v>3.3108022451058261E-3</v>
      </c>
      <c r="M78" s="16">
        <f t="shared" si="11"/>
        <v>4.3980678318993327E-3</v>
      </c>
    </row>
    <row r="79" spans="1:13" ht="15" x14ac:dyDescent="0.25">
      <c r="A79" s="2">
        <v>33</v>
      </c>
      <c r="B79" s="16">
        <f t="shared" si="0"/>
        <v>0.14616091095134948</v>
      </c>
      <c r="C79" s="16">
        <f t="shared" si="1"/>
        <v>0.16215001030266582</v>
      </c>
      <c r="D79" s="16">
        <f t="shared" si="2"/>
        <v>3.1670664706114287</v>
      </c>
      <c r="E79" s="113">
        <f t="shared" si="3"/>
        <v>640782158.13143921</v>
      </c>
      <c r="F79" s="16">
        <f t="shared" si="4"/>
        <v>0.39106794630790198</v>
      </c>
      <c r="G79" s="16">
        <f t="shared" si="5"/>
        <v>0.39405492761547029</v>
      </c>
      <c r="H79" s="16">
        <f t="shared" si="6"/>
        <v>0.39999999875152581</v>
      </c>
      <c r="I79" s="120">
        <f t="shared" si="7"/>
        <v>0.100000041191461</v>
      </c>
      <c r="J79" s="16">
        <f t="shared" si="8"/>
        <v>0.28791524150689884</v>
      </c>
      <c r="K79" s="111"/>
      <c r="L79" s="16">
        <f t="shared" si="10"/>
        <v>2.8499896973341876E-3</v>
      </c>
      <c r="M79" s="16">
        <f t="shared" si="11"/>
        <v>3.8390890486506013E-3</v>
      </c>
    </row>
    <row r="80" spans="1:13" ht="15" x14ac:dyDescent="0.25">
      <c r="A80" s="2">
        <v>34</v>
      </c>
      <c r="B80" s="16">
        <f t="shared" si="0"/>
        <v>0.14665047986546323</v>
      </c>
      <c r="C80" s="16">
        <f t="shared" si="1"/>
        <v>0.16254765764138149</v>
      </c>
      <c r="D80" s="16">
        <f t="shared" si="2"/>
        <v>3.4837731521096766</v>
      </c>
      <c r="E80" s="113">
        <f t="shared" si="3"/>
        <v>2873121843.9481907</v>
      </c>
      <c r="F80" s="16">
        <f t="shared" si="4"/>
        <v>0.39221030832939963</v>
      </c>
      <c r="G80" s="16">
        <f t="shared" si="5"/>
        <v>0.39488616888481692</v>
      </c>
      <c r="H80" s="16">
        <f t="shared" si="6"/>
        <v>0.39999999972155725</v>
      </c>
      <c r="I80" s="16">
        <f t="shared" si="7"/>
        <v>0.10000001087350241</v>
      </c>
      <c r="J80" s="16">
        <f t="shared" si="8"/>
        <v>0.31670668149824799</v>
      </c>
      <c r="K80" s="111"/>
      <c r="L80" s="16">
        <f t="shared" si="10"/>
        <v>2.4523423586186865E-3</v>
      </c>
      <c r="M80" s="16">
        <f t="shared" si="11"/>
        <v>3.3495201345365988E-3</v>
      </c>
    </row>
    <row r="81" spans="1:13" ht="15" x14ac:dyDescent="0.25">
      <c r="A81" s="2">
        <v>35</v>
      </c>
      <c r="B81" s="16">
        <f t="shared" si="0"/>
        <v>0.14707886562352485</v>
      </c>
      <c r="C81" s="16">
        <f t="shared" si="1"/>
        <v>0.16289054466498698</v>
      </c>
      <c r="D81" s="16">
        <f t="shared" si="2"/>
        <v>3.8321504766139105</v>
      </c>
      <c r="E81" s="113">
        <f t="shared" si="3"/>
        <v>13883357095.268387</v>
      </c>
      <c r="F81" s="16">
        <f t="shared" si="4"/>
        <v>0.39320910540325738</v>
      </c>
      <c r="G81" s="16">
        <f t="shared" si="5"/>
        <v>0.39560248284875654</v>
      </c>
      <c r="H81" s="16">
        <f t="shared" si="6"/>
        <v>0.39999999994237706</v>
      </c>
      <c r="I81" s="16">
        <f t="shared" si="7"/>
        <v>0.10000000266758646</v>
      </c>
      <c r="J81" s="16">
        <f t="shared" si="8"/>
        <v>0.34837732450423387</v>
      </c>
      <c r="K81" s="111"/>
      <c r="L81" s="16">
        <f t="shared" si="10"/>
        <v>2.1094553350131662E-3</v>
      </c>
      <c r="M81" s="16">
        <f t="shared" si="11"/>
        <v>2.9211343764754538E-3</v>
      </c>
    </row>
    <row r="82" spans="1:13" ht="15" x14ac:dyDescent="0.25">
      <c r="A82" s="2">
        <v>36</v>
      </c>
      <c r="B82" s="16">
        <f t="shared" si="0"/>
        <v>0.14745341452622152</v>
      </c>
      <c r="C82" s="16">
        <f t="shared" si="1"/>
        <v>0.16318602417511208</v>
      </c>
      <c r="D82" s="16">
        <f t="shared" si="2"/>
        <v>4.2153655266023931</v>
      </c>
      <c r="E82" s="113">
        <f t="shared" si="3"/>
        <v>72406781996.604218</v>
      </c>
      <c r="F82" s="16">
        <f t="shared" si="4"/>
        <v>0.39408176880144064</v>
      </c>
      <c r="G82" s="16">
        <f t="shared" si="5"/>
        <v>0.3962194205743127</v>
      </c>
      <c r="H82" s="16">
        <f t="shared" si="6"/>
        <v>0.39999999998895136</v>
      </c>
      <c r="I82" s="16">
        <f t="shared" si="7"/>
        <v>0.10000000060725478</v>
      </c>
      <c r="J82" s="16">
        <f t="shared" si="8"/>
        <v>0.38321504998848255</v>
      </c>
      <c r="K82" s="111"/>
      <c r="L82" s="16">
        <f t="shared" si="10"/>
        <v>1.8139758248878479E-3</v>
      </c>
      <c r="M82" s="16">
        <f t="shared" si="11"/>
        <v>2.5465854737782845E-3</v>
      </c>
    </row>
    <row r="83" spans="1:13" ht="15" x14ac:dyDescent="0.25">
      <c r="A83" s="2">
        <v>37</v>
      </c>
      <c r="B83" s="16">
        <f t="shared" si="0"/>
        <v>0.14778066330054021</v>
      </c>
      <c r="C83" s="16">
        <f t="shared" si="1"/>
        <v>0.16344051098690399</v>
      </c>
      <c r="D83" s="16">
        <f t="shared" si="2"/>
        <v>4.6369020798025335</v>
      </c>
      <c r="E83" s="113">
        <f t="shared" si="3"/>
        <v>408149940037.74072</v>
      </c>
      <c r="F83" s="16">
        <f t="shared" si="4"/>
        <v>0.39484376119254266</v>
      </c>
      <c r="G83" s="16">
        <f t="shared" si="5"/>
        <v>0.39675051763284369</v>
      </c>
      <c r="H83" s="16">
        <f t="shared" si="6"/>
        <v>0.39999999999803998</v>
      </c>
      <c r="I83" s="16">
        <f t="shared" si="7"/>
        <v>0.10000000012807941</v>
      </c>
      <c r="J83" s="16">
        <f t="shared" si="8"/>
        <v>0.4215365532001405</v>
      </c>
      <c r="K83" s="111"/>
      <c r="L83" s="16">
        <f t="shared" si="10"/>
        <v>1.5594890130961048E-3</v>
      </c>
      <c r="M83" s="16">
        <f t="shared" si="11"/>
        <v>2.2193366994598396E-3</v>
      </c>
    </row>
    <row r="84" spans="1:13" ht="15" x14ac:dyDescent="0.25">
      <c r="A84" s="2">
        <v>38</v>
      </c>
      <c r="B84" s="16">
        <f t="shared" si="0"/>
        <v>0.14806641044720348</v>
      </c>
      <c r="C84" s="16">
        <f t="shared" si="1"/>
        <v>0.16365958852354803</v>
      </c>
      <c r="D84" s="16">
        <f t="shared" si="2"/>
        <v>5.1005922878986807</v>
      </c>
      <c r="E84" s="113">
        <f t="shared" si="3"/>
        <v>2489956376510.751</v>
      </c>
      <c r="F84" s="16">
        <f t="shared" si="4"/>
        <v>0.39550876259375201</v>
      </c>
      <c r="G84" s="16">
        <f t="shared" si="5"/>
        <v>0.39720753182528301</v>
      </c>
      <c r="H84" s="16">
        <f t="shared" si="6"/>
        <v>0.39999999999967878</v>
      </c>
      <c r="I84" s="120">
        <f t="shared" si="7"/>
        <v>0.10000000002499387</v>
      </c>
      <c r="J84" s="16">
        <f t="shared" si="8"/>
        <v>0.46369020809614714</v>
      </c>
      <c r="K84" s="111"/>
      <c r="L84" s="16">
        <f t="shared" si="10"/>
        <v>1.3404114764521413E-3</v>
      </c>
      <c r="M84" s="16">
        <f t="shared" si="11"/>
        <v>1.9335895527965441E-3</v>
      </c>
    </row>
    <row r="85" spans="1:13" ht="15" x14ac:dyDescent="0.25">
      <c r="A85" s="2">
        <v>39</v>
      </c>
      <c r="B85" s="16">
        <f t="shared" si="0"/>
        <v>0.14831578597265699</v>
      </c>
      <c r="C85" s="16">
        <f t="shared" si="1"/>
        <v>0.16384810687792925</v>
      </c>
      <c r="D85" s="16">
        <f t="shared" si="2"/>
        <v>5.6106515167115365</v>
      </c>
      <c r="E85" s="113">
        <f t="shared" si="3"/>
        <v>16460233896937.576</v>
      </c>
      <c r="F85" s="16">
        <f t="shared" si="4"/>
        <v>0.39608884815386924</v>
      </c>
      <c r="G85" s="16">
        <f t="shared" si="5"/>
        <v>0.39760065926282434</v>
      </c>
      <c r="H85" s="16">
        <f t="shared" si="6"/>
        <v>0.39999999999995145</v>
      </c>
      <c r="I85" s="16">
        <f t="shared" si="7"/>
        <v>0.10000000000450693</v>
      </c>
      <c r="J85" s="16">
        <f t="shared" si="8"/>
        <v>0.51005922881285581</v>
      </c>
      <c r="K85" s="111"/>
      <c r="L85" s="16">
        <f t="shared" si="10"/>
        <v>1.1518931220708684E-3</v>
      </c>
      <c r="M85" s="16">
        <f t="shared" si="11"/>
        <v>1.6842140273429784E-3</v>
      </c>
    </row>
    <row r="86" spans="1:13" ht="15" x14ac:dyDescent="0.25">
      <c r="A86" s="2">
        <v>40</v>
      </c>
      <c r="B86" s="16">
        <f t="shared" si="0"/>
        <v>0.14853331805770095</v>
      </c>
      <c r="C86" s="16">
        <f t="shared" si="1"/>
        <v>0.16401027194591505</v>
      </c>
      <c r="D86" s="16">
        <f t="shared" si="2"/>
        <v>6.1717166683868969</v>
      </c>
      <c r="E86" s="113">
        <f t="shared" si="3"/>
        <v>118048133804226.56</v>
      </c>
      <c r="F86" s="16">
        <f t="shared" si="4"/>
        <v>0.39659465530112359</v>
      </c>
      <c r="G86" s="16">
        <f t="shared" si="5"/>
        <v>0.39793872889698423</v>
      </c>
      <c r="H86" s="16">
        <f t="shared" si="6"/>
        <v>0.39999999999999325</v>
      </c>
      <c r="I86" s="16">
        <f t="shared" si="7"/>
        <v>0.10000000000074971</v>
      </c>
      <c r="J86" s="16">
        <f t="shared" si="8"/>
        <v>0.56106515167536042</v>
      </c>
      <c r="K86" s="111"/>
      <c r="L86" s="16">
        <f t="shared" si="10"/>
        <v>9.8972805408492626E-4</v>
      </c>
      <c r="M86" s="16">
        <f t="shared" si="11"/>
        <v>1.4666819422988198E-3</v>
      </c>
    </row>
    <row r="87" spans="1:13" ht="15" x14ac:dyDescent="0.25">
      <c r="A87" s="2">
        <v>41</v>
      </c>
      <c r="B87" s="16">
        <f t="shared" si="0"/>
        <v>0.14872299573792133</v>
      </c>
      <c r="C87" s="16">
        <f t="shared" si="1"/>
        <v>0.16414972567000599</v>
      </c>
      <c r="D87" s="16">
        <f t="shared" si="2"/>
        <v>6.7888883352262965</v>
      </c>
      <c r="E87" s="113">
        <f t="shared" si="3"/>
        <v>919463732382986.88</v>
      </c>
      <c r="F87" s="16">
        <f t="shared" si="4"/>
        <v>0.39703553884486409</v>
      </c>
      <c r="G87" s="16">
        <f t="shared" si="5"/>
        <v>0.39822937629278787</v>
      </c>
      <c r="H87" s="16">
        <f t="shared" si="6"/>
        <v>0.39999999999999913</v>
      </c>
      <c r="I87" s="120">
        <f t="shared" si="7"/>
        <v>0.10000000000011511</v>
      </c>
      <c r="J87" s="16">
        <f t="shared" si="8"/>
        <v>0.61717166683939961</v>
      </c>
      <c r="K87" s="111"/>
      <c r="L87" s="16">
        <f t="shared" si="10"/>
        <v>8.5027432999384978E-4</v>
      </c>
      <c r="M87" s="16">
        <f t="shared" si="11"/>
        <v>1.2770042620786626E-3</v>
      </c>
    </row>
    <row r="88" spans="1:13" ht="15" x14ac:dyDescent="0.25">
      <c r="B88" s="29"/>
      <c r="C88" s="16"/>
      <c r="D88" s="12"/>
      <c r="E88" s="16"/>
      <c r="F88" s="16"/>
      <c r="H88" s="12"/>
      <c r="I88"/>
    </row>
    <row r="89" spans="1:13" ht="15" x14ac:dyDescent="0.25">
      <c r="B89" s="29"/>
      <c r="C89" s="16"/>
      <c r="D89" s="12"/>
      <c r="E89" s="16"/>
      <c r="F89" s="16"/>
      <c r="H89" s="12"/>
      <c r="I89"/>
    </row>
    <row r="90" spans="1:13" ht="15" x14ac:dyDescent="0.25">
      <c r="B90" s="29"/>
      <c r="C90" s="16"/>
      <c r="D90" s="12"/>
      <c r="E90" s="16"/>
      <c r="F90" s="16"/>
      <c r="H90" s="12"/>
      <c r="I90"/>
    </row>
    <row r="91" spans="1:13" ht="15" x14ac:dyDescent="0.25">
      <c r="B91" s="29"/>
      <c r="C91" s="16"/>
      <c r="D91" s="12"/>
      <c r="E91" s="16"/>
      <c r="F91" s="16"/>
      <c r="H91" s="12"/>
      <c r="I91"/>
    </row>
    <row r="92" spans="1:13" ht="15" x14ac:dyDescent="0.25">
      <c r="B92" s="29"/>
      <c r="C92" s="16"/>
      <c r="D92" s="12"/>
      <c r="E92" s="16"/>
      <c r="F92" s="16"/>
      <c r="H92" s="12"/>
      <c r="I92"/>
    </row>
    <row r="93" spans="1:13" ht="15" x14ac:dyDescent="0.25">
      <c r="B93" s="29"/>
      <c r="C93" s="16"/>
      <c r="D93" s="12"/>
      <c r="E93" s="16"/>
      <c r="F93" s="16"/>
      <c r="H93" s="12"/>
      <c r="I93"/>
    </row>
    <row r="94" spans="1:13" ht="15" x14ac:dyDescent="0.25">
      <c r="B94" s="29"/>
      <c r="C94" s="16"/>
      <c r="D94" s="12"/>
      <c r="E94" s="16"/>
      <c r="F94" s="16"/>
      <c r="H94" s="12"/>
      <c r="I94"/>
    </row>
    <row r="95" spans="1:13" ht="15" x14ac:dyDescent="0.25">
      <c r="B95" s="29"/>
      <c r="C95" s="16"/>
      <c r="D95" s="12"/>
      <c r="E95" s="16"/>
      <c r="F95" s="16"/>
      <c r="H95" s="12"/>
      <c r="I95"/>
    </row>
    <row r="96" spans="1:13" ht="15" x14ac:dyDescent="0.25">
      <c r="B96" s="29"/>
      <c r="C96" s="16"/>
      <c r="D96" s="12"/>
      <c r="E96" s="16"/>
      <c r="F96" s="16"/>
      <c r="H96" s="12"/>
      <c r="I96"/>
    </row>
    <row r="97" spans="1:11" ht="15" x14ac:dyDescent="0.25">
      <c r="B97" s="29"/>
      <c r="C97" s="16"/>
      <c r="D97" s="12"/>
      <c r="E97" s="16"/>
      <c r="F97" s="16"/>
      <c r="H97" s="12"/>
      <c r="I97"/>
    </row>
    <row r="98" spans="1:11" ht="15" x14ac:dyDescent="0.25">
      <c r="B98" s="29"/>
      <c r="C98" s="16"/>
      <c r="D98" s="12"/>
      <c r="E98" s="16"/>
      <c r="F98" s="16"/>
      <c r="H98" s="12"/>
      <c r="I98"/>
    </row>
    <row r="99" spans="1:11" ht="15" x14ac:dyDescent="0.25">
      <c r="B99" s="29"/>
      <c r="C99" s="16"/>
      <c r="D99" s="12"/>
      <c r="E99" s="16"/>
      <c r="F99" s="16"/>
      <c r="H99" s="12"/>
      <c r="I99"/>
    </row>
    <row r="100" spans="1:11" ht="15" x14ac:dyDescent="0.25">
      <c r="B100" s="29"/>
      <c r="C100" s="16"/>
      <c r="D100" s="12"/>
      <c r="E100" s="16"/>
      <c r="F100" s="16"/>
      <c r="H100" s="12"/>
      <c r="I100"/>
    </row>
    <row r="101" spans="1:11" ht="15" x14ac:dyDescent="0.25">
      <c r="B101" s="29"/>
      <c r="C101" s="16"/>
      <c r="D101" s="12"/>
      <c r="E101" s="16"/>
      <c r="F101" s="16"/>
      <c r="H101" s="12"/>
      <c r="I101"/>
    </row>
    <row r="102" spans="1:11" ht="15" x14ac:dyDescent="0.25">
      <c r="B102" s="29"/>
      <c r="C102" s="16"/>
      <c r="D102" s="12"/>
      <c r="E102" s="16"/>
      <c r="F102" s="16"/>
      <c r="H102" s="12"/>
      <c r="I102"/>
    </row>
    <row r="103" spans="1:11" ht="15" x14ac:dyDescent="0.25">
      <c r="B103" s="29"/>
      <c r="C103" s="16"/>
      <c r="D103" s="12"/>
      <c r="E103" s="16"/>
      <c r="F103" s="16"/>
      <c r="H103" s="12"/>
      <c r="I103"/>
    </row>
    <row r="104" spans="1:11" ht="15" x14ac:dyDescent="0.25">
      <c r="B104" s="29"/>
      <c r="C104" s="16"/>
      <c r="D104" s="12"/>
      <c r="E104" s="16"/>
      <c r="F104" s="16"/>
      <c r="H104" s="12"/>
      <c r="I104"/>
    </row>
    <row r="105" spans="1:11" ht="15" x14ac:dyDescent="0.25">
      <c r="B105" s="29"/>
      <c r="C105" s="16"/>
      <c r="D105" s="12"/>
      <c r="E105" s="16"/>
      <c r="F105" s="16"/>
      <c r="H105" s="12"/>
      <c r="I105"/>
    </row>
    <row r="106" spans="1:11" ht="15" x14ac:dyDescent="0.25">
      <c r="B106" s="29"/>
      <c r="C106" s="16"/>
      <c r="D106" s="12"/>
      <c r="E106" s="16"/>
      <c r="F106" s="16"/>
      <c r="H106" s="12"/>
      <c r="I106"/>
    </row>
    <row r="107" spans="1:11" ht="15" x14ac:dyDescent="0.25">
      <c r="B107" s="29"/>
      <c r="C107" s="16"/>
      <c r="D107" s="12"/>
      <c r="E107" s="16"/>
      <c r="F107" s="16"/>
      <c r="H107" s="12"/>
      <c r="I107"/>
    </row>
    <row r="108" spans="1:11" ht="15" x14ac:dyDescent="0.25">
      <c r="B108" s="29"/>
      <c r="C108" s="16"/>
      <c r="D108" s="12"/>
      <c r="E108" s="16"/>
      <c r="F108" s="16"/>
      <c r="H108" s="12"/>
      <c r="I108"/>
    </row>
    <row r="109" spans="1:11" ht="15" x14ac:dyDescent="0.25">
      <c r="B109" s="29"/>
      <c r="C109" s="16"/>
      <c r="D109" s="12"/>
      <c r="E109" s="16"/>
      <c r="F109" s="16"/>
      <c r="H109" s="12"/>
      <c r="I109"/>
    </row>
    <row r="110" spans="1:11" ht="15" x14ac:dyDescent="0.25">
      <c r="B110" s="29"/>
      <c r="C110" s="16"/>
      <c r="D110" s="12"/>
      <c r="E110" s="16"/>
      <c r="F110" s="16"/>
      <c r="H110" s="12"/>
      <c r="I110"/>
    </row>
    <row r="111" spans="1:11" ht="15" x14ac:dyDescent="0.25">
      <c r="A111" s="1" t="s">
        <v>168</v>
      </c>
      <c r="B111" s="29"/>
      <c r="C111" s="16"/>
      <c r="D111" s="12"/>
      <c r="E111" s="16"/>
      <c r="F111" s="108" t="s">
        <v>174</v>
      </c>
      <c r="H111" s="12"/>
      <c r="I111"/>
    </row>
    <row r="112" spans="1:11" ht="15" x14ac:dyDescent="0.25">
      <c r="A112"/>
      <c r="B112" s="29"/>
      <c r="C112"/>
      <c r="D112" s="12"/>
      <c r="E112" s="16"/>
      <c r="F112" s="16"/>
      <c r="H112" s="12"/>
      <c r="I112"/>
      <c r="K112" s="109"/>
    </row>
    <row r="113" spans="2:12" ht="15" x14ac:dyDescent="0.25">
      <c r="B113" s="29"/>
      <c r="C113" s="16"/>
      <c r="D113" s="12"/>
      <c r="E113" s="16"/>
      <c r="F113" s="16"/>
      <c r="H113" s="12"/>
      <c r="I113"/>
    </row>
    <row r="114" spans="2:12" ht="15" x14ac:dyDescent="0.25">
      <c r="B114" s="29"/>
      <c r="C114" s="16"/>
      <c r="D114" s="12"/>
      <c r="E114" s="16"/>
      <c r="F114" s="16"/>
      <c r="H114" s="12"/>
      <c r="I114"/>
      <c r="K114" s="109"/>
    </row>
    <row r="115" spans="2:12" ht="15" x14ac:dyDescent="0.25">
      <c r="B115" s="29"/>
      <c r="C115" s="16"/>
      <c r="D115" s="12"/>
      <c r="E115" s="16"/>
      <c r="F115" s="16"/>
      <c r="H115" s="12"/>
      <c r="I115"/>
      <c r="L115" s="75"/>
    </row>
    <row r="116" spans="2:12" ht="15" x14ac:dyDescent="0.25">
      <c r="B116" s="29"/>
      <c r="D116" s="12"/>
      <c r="E116" s="16"/>
      <c r="F116" s="16"/>
      <c r="H116" s="12"/>
      <c r="I116"/>
      <c r="L116" s="75"/>
    </row>
    <row r="117" spans="2:12" ht="15" x14ac:dyDescent="0.25">
      <c r="B117" s="12"/>
      <c r="C117" s="51"/>
      <c r="D117" s="12"/>
      <c r="E117" s="16"/>
      <c r="F117" s="16"/>
      <c r="H117" s="12"/>
      <c r="I117"/>
    </row>
    <row r="118" spans="2:12" ht="15" x14ac:dyDescent="0.25">
      <c r="B118" s="12"/>
      <c r="C118" s="51"/>
      <c r="D118" s="12"/>
      <c r="E118" s="16"/>
      <c r="F118" s="16"/>
      <c r="H118" s="12"/>
      <c r="I118"/>
    </row>
    <row r="119" spans="2:12" ht="15" x14ac:dyDescent="0.25">
      <c r="B119" s="12"/>
      <c r="C119" s="51"/>
      <c r="D119" s="12"/>
      <c r="E119" s="16"/>
      <c r="F119" s="16"/>
      <c r="H119" s="12"/>
      <c r="I119"/>
    </row>
    <row r="120" spans="2:12" ht="15" x14ac:dyDescent="0.25">
      <c r="B120" s="12"/>
      <c r="C120" s="51"/>
      <c r="D120" s="12"/>
      <c r="E120" s="16"/>
      <c r="F120" s="16"/>
      <c r="H120" s="12"/>
      <c r="I120"/>
    </row>
    <row r="121" spans="2:12" ht="15" x14ac:dyDescent="0.25">
      <c r="B121" s="12"/>
      <c r="C121" s="51"/>
      <c r="D121" s="12"/>
      <c r="E121" s="16"/>
      <c r="F121" s="16"/>
      <c r="H121" s="12"/>
      <c r="I121"/>
    </row>
    <row r="122" spans="2:12" ht="15" x14ac:dyDescent="0.25">
      <c r="B122" s="12"/>
      <c r="C122" s="51"/>
      <c r="D122" s="12"/>
      <c r="E122" s="16"/>
      <c r="F122" s="16"/>
      <c r="H122" s="12"/>
      <c r="I122"/>
    </row>
    <row r="123" spans="2:12" ht="15" x14ac:dyDescent="0.25">
      <c r="B123" s="12"/>
      <c r="C123" s="51"/>
      <c r="D123" s="12"/>
      <c r="E123" s="16"/>
      <c r="F123" s="16"/>
      <c r="H123" s="12"/>
      <c r="I123"/>
    </row>
    <row r="124" spans="2:12" ht="15" x14ac:dyDescent="0.25">
      <c r="B124" s="12"/>
      <c r="C124" s="51"/>
      <c r="D124" s="12"/>
      <c r="E124" s="16"/>
      <c r="F124" s="16"/>
      <c r="H124" s="12"/>
      <c r="I124"/>
    </row>
    <row r="125" spans="2:12" ht="15" x14ac:dyDescent="0.25">
      <c r="B125" s="12"/>
      <c r="C125" s="51"/>
      <c r="D125" s="12"/>
      <c r="E125" s="16"/>
      <c r="F125" s="16"/>
      <c r="H125" s="12"/>
      <c r="I125"/>
    </row>
    <row r="126" spans="2:12" ht="15" x14ac:dyDescent="0.25">
      <c r="B126" s="12"/>
      <c r="C126" s="51"/>
      <c r="D126" s="12"/>
      <c r="E126" s="16"/>
      <c r="F126" s="16"/>
      <c r="H126" s="12"/>
      <c r="I126"/>
    </row>
    <row r="127" spans="2:12" ht="15" x14ac:dyDescent="0.25">
      <c r="B127" s="12"/>
      <c r="C127" s="51"/>
      <c r="D127" s="12"/>
      <c r="E127" s="16"/>
      <c r="F127" s="16"/>
      <c r="H127" s="12"/>
      <c r="I127"/>
    </row>
    <row r="128" spans="2:12" ht="15" x14ac:dyDescent="0.25">
      <c r="B128" s="12"/>
      <c r="C128" s="51"/>
      <c r="D128" s="12"/>
      <c r="E128" s="16"/>
      <c r="F128" s="16"/>
      <c r="H128" s="12"/>
      <c r="I128"/>
    </row>
    <row r="129" spans="2:9" ht="15" x14ac:dyDescent="0.25">
      <c r="B129" s="12"/>
      <c r="C129" s="51"/>
      <c r="D129" s="12"/>
      <c r="E129" s="16"/>
      <c r="F129" s="16"/>
      <c r="H129" s="12"/>
      <c r="I129"/>
    </row>
    <row r="130" spans="2:9" ht="15" x14ac:dyDescent="0.25">
      <c r="B130" s="12"/>
      <c r="C130" s="51"/>
      <c r="D130" s="12"/>
      <c r="E130" s="16"/>
      <c r="F130" s="16"/>
      <c r="H130" s="12"/>
      <c r="I130"/>
    </row>
    <row r="131" spans="2:9" ht="15" x14ac:dyDescent="0.25">
      <c r="B131" s="12"/>
      <c r="C131" s="51"/>
      <c r="D131" s="12"/>
      <c r="E131" s="16"/>
      <c r="F131" s="16"/>
      <c r="H131" s="12"/>
      <c r="I131"/>
    </row>
    <row r="132" spans="2:9" ht="15" x14ac:dyDescent="0.25">
      <c r="B132" s="12"/>
      <c r="C132" s="51"/>
      <c r="D132" s="12"/>
      <c r="E132" s="16"/>
      <c r="F132" s="16"/>
      <c r="H132" s="12"/>
      <c r="I132"/>
    </row>
    <row r="133" spans="2:9" ht="15" x14ac:dyDescent="0.25">
      <c r="B133" s="12"/>
      <c r="C133" s="51"/>
      <c r="D133" s="12"/>
      <c r="E133" s="16"/>
      <c r="F133" s="16"/>
      <c r="H133" s="12"/>
      <c r="I133"/>
    </row>
    <row r="134" spans="2:9" ht="15" x14ac:dyDescent="0.25">
      <c r="B134" s="12"/>
      <c r="C134" s="51"/>
      <c r="D134" s="12"/>
      <c r="E134" s="16"/>
      <c r="F134" s="16"/>
      <c r="H134" s="12"/>
      <c r="I134"/>
    </row>
    <row r="135" spans="2:9" ht="15" x14ac:dyDescent="0.25">
      <c r="B135" s="12"/>
      <c r="C135" s="51"/>
      <c r="D135" s="12"/>
      <c r="E135" s="16"/>
      <c r="F135" s="16"/>
      <c r="H135" s="12"/>
      <c r="I135"/>
    </row>
    <row r="136" spans="2:9" ht="15" x14ac:dyDescent="0.25">
      <c r="B136" s="29"/>
      <c r="C136" s="16"/>
      <c r="D136" s="12"/>
      <c r="E136" s="16"/>
      <c r="F136" s="16"/>
      <c r="H136" s="12"/>
      <c r="I136"/>
    </row>
    <row r="137" spans="2:9" ht="15" x14ac:dyDescent="0.25">
      <c r="B137" s="29"/>
      <c r="C137" s="16"/>
      <c r="D137" s="12"/>
      <c r="E137" s="16"/>
      <c r="F137" s="16"/>
      <c r="H137" s="12"/>
      <c r="I137"/>
    </row>
    <row r="138" spans="2:9" ht="15" x14ac:dyDescent="0.25">
      <c r="B138" s="29"/>
      <c r="C138" s="16"/>
      <c r="D138" s="12"/>
      <c r="E138" s="16"/>
      <c r="F138" s="16"/>
      <c r="H138" s="12"/>
      <c r="I138"/>
    </row>
    <row r="139" spans="2:9" ht="15" x14ac:dyDescent="0.25">
      <c r="B139" s="29"/>
      <c r="C139" s="16"/>
      <c r="D139" s="12"/>
      <c r="E139" s="16"/>
      <c r="F139" s="16"/>
      <c r="H139" s="12"/>
      <c r="I139"/>
    </row>
    <row r="140" spans="2:9" ht="15" x14ac:dyDescent="0.25">
      <c r="B140" s="29"/>
      <c r="C140" s="16"/>
      <c r="D140" s="12"/>
      <c r="E140" s="16"/>
      <c r="F140" s="16"/>
      <c r="H140" s="12"/>
      <c r="I140"/>
    </row>
    <row r="141" spans="2:9" ht="15" x14ac:dyDescent="0.25">
      <c r="B141" s="29"/>
      <c r="C141" s="16"/>
      <c r="D141" s="12"/>
      <c r="E141" s="16"/>
      <c r="F141" s="16"/>
      <c r="H141" s="12"/>
      <c r="I141"/>
    </row>
    <row r="142" spans="2:9" ht="15" x14ac:dyDescent="0.25">
      <c r="B142" s="29"/>
      <c r="C142" s="16"/>
      <c r="D142" s="12"/>
      <c r="E142" s="16"/>
      <c r="F142" s="16"/>
      <c r="H142" s="12"/>
      <c r="I142"/>
    </row>
    <row r="143" spans="2:9" ht="15" x14ac:dyDescent="0.25">
      <c r="B143" s="29"/>
      <c r="C143" s="16"/>
      <c r="D143" s="12"/>
      <c r="E143" s="16"/>
      <c r="F143" s="16"/>
      <c r="H143" s="12"/>
      <c r="I143"/>
    </row>
    <row r="144" spans="2:9" ht="15" x14ac:dyDescent="0.25">
      <c r="B144" s="29"/>
      <c r="C144" s="16"/>
      <c r="D144" s="12"/>
      <c r="E144" s="16"/>
      <c r="F144" s="16"/>
      <c r="H144" s="12"/>
      <c r="I144"/>
    </row>
    <row r="145" spans="2:11" ht="15" x14ac:dyDescent="0.25">
      <c r="B145" s="29"/>
      <c r="C145" s="16"/>
      <c r="D145" s="12"/>
      <c r="E145" s="16"/>
      <c r="F145" s="16"/>
      <c r="H145" s="12"/>
      <c r="I145"/>
    </row>
    <row r="146" spans="2:11" ht="15" x14ac:dyDescent="0.25">
      <c r="B146" s="29"/>
      <c r="C146" s="16"/>
      <c r="D146" s="12"/>
      <c r="E146" s="16"/>
      <c r="F146" s="16"/>
      <c r="H146" s="12"/>
      <c r="I146"/>
    </row>
    <row r="147" spans="2:11" ht="15" x14ac:dyDescent="0.25">
      <c r="B147" s="29"/>
      <c r="C147" s="16"/>
      <c r="D147" s="12"/>
      <c r="E147" s="16"/>
      <c r="F147" s="16"/>
      <c r="H147" s="12"/>
      <c r="I147"/>
    </row>
    <row r="148" spans="2:11" ht="15" x14ac:dyDescent="0.25">
      <c r="B148" s="29"/>
      <c r="C148" s="16"/>
      <c r="D148" s="12"/>
      <c r="E148" s="16"/>
      <c r="F148" s="16"/>
      <c r="H148" s="12"/>
      <c r="I148"/>
    </row>
    <row r="149" spans="2:11" ht="15" x14ac:dyDescent="0.25">
      <c r="B149" s="29"/>
      <c r="C149" s="16"/>
      <c r="D149" s="12"/>
      <c r="E149" s="16"/>
      <c r="F149" s="16"/>
      <c r="H149" s="12"/>
      <c r="I149"/>
    </row>
    <row r="150" spans="2:11" ht="15" x14ac:dyDescent="0.25">
      <c r="B150" s="29"/>
      <c r="C150" s="16"/>
      <c r="D150" s="12"/>
      <c r="E150" s="16"/>
      <c r="F150" s="16"/>
      <c r="H150" s="12"/>
      <c r="I150"/>
    </row>
    <row r="151" spans="2:11" ht="15" x14ac:dyDescent="0.25">
      <c r="B151" s="29"/>
      <c r="C151" s="16"/>
      <c r="D151" s="12"/>
      <c r="E151" s="16"/>
      <c r="F151" s="16"/>
      <c r="H151" s="12"/>
      <c r="I151"/>
    </row>
    <row r="152" spans="2:11" ht="15" x14ac:dyDescent="0.25">
      <c r="B152" s="29"/>
      <c r="C152" s="16"/>
      <c r="D152" s="12"/>
      <c r="E152" s="16"/>
      <c r="F152" s="16"/>
      <c r="H152" s="12"/>
      <c r="I152"/>
    </row>
    <row r="153" spans="2:11" ht="15" x14ac:dyDescent="0.25">
      <c r="B153" s="29"/>
      <c r="C153" s="16"/>
      <c r="D153" s="12"/>
      <c r="E153" s="16"/>
      <c r="F153" s="16"/>
      <c r="H153" s="12"/>
      <c r="I153"/>
    </row>
    <row r="154" spans="2:11" ht="15" x14ac:dyDescent="0.25">
      <c r="B154" s="29"/>
      <c r="C154" s="16"/>
      <c r="D154" s="12"/>
      <c r="E154" s="16"/>
      <c r="F154" s="16"/>
      <c r="H154" s="12"/>
      <c r="I154"/>
    </row>
    <row r="155" spans="2:11" ht="15" x14ac:dyDescent="0.25">
      <c r="B155" s="29"/>
      <c r="C155" s="16"/>
      <c r="D155" s="12"/>
      <c r="E155" s="16"/>
      <c r="F155" s="16"/>
      <c r="H155" s="12"/>
      <c r="I155"/>
    </row>
    <row r="156" spans="2:11" ht="15" x14ac:dyDescent="0.25">
      <c r="B156" s="29"/>
      <c r="C156" s="16"/>
      <c r="D156" s="12"/>
      <c r="E156" s="16"/>
      <c r="F156" s="16"/>
      <c r="H156" s="12"/>
      <c r="I156"/>
    </row>
    <row r="157" spans="2:11" x14ac:dyDescent="0.2">
      <c r="B157" s="29"/>
      <c r="C157" s="16"/>
      <c r="D157" s="12"/>
      <c r="E157" s="16"/>
      <c r="F157" s="16"/>
      <c r="H157" s="12"/>
      <c r="I157" s="30"/>
    </row>
    <row r="158" spans="2:11" x14ac:dyDescent="0.2">
      <c r="B158" s="29"/>
      <c r="C158" s="12"/>
      <c r="D158" s="12"/>
      <c r="E158" s="16"/>
      <c r="F158" s="16"/>
      <c r="H158" s="12"/>
      <c r="I158" s="30"/>
    </row>
    <row r="159" spans="2:11" x14ac:dyDescent="0.2">
      <c r="B159" s="12"/>
      <c r="C159" s="12"/>
      <c r="D159" s="51"/>
      <c r="E159" s="110"/>
      <c r="F159" s="51"/>
      <c r="G159" s="51"/>
      <c r="H159" s="12"/>
      <c r="I159" s="12"/>
    </row>
    <row r="160" spans="2:11" x14ac:dyDescent="0.2">
      <c r="B160" s="12"/>
      <c r="C160" s="12"/>
      <c r="D160" s="110"/>
      <c r="E160" s="110"/>
      <c r="F160" s="51"/>
      <c r="G160" s="51"/>
      <c r="H160" s="12"/>
      <c r="I160" s="12"/>
      <c r="J160" s="30"/>
      <c r="K160" s="12"/>
    </row>
    <row r="161" spans="2:12" x14ac:dyDescent="0.2">
      <c r="B161" s="12"/>
      <c r="C161" s="12"/>
      <c r="D161" s="110"/>
      <c r="E161" s="110"/>
      <c r="F161" s="51"/>
      <c r="G161" s="51"/>
      <c r="H161" s="12"/>
      <c r="I161" s="12"/>
      <c r="J161" s="30"/>
      <c r="K161" s="12"/>
      <c r="L161" s="30"/>
    </row>
    <row r="162" spans="2:12" x14ac:dyDescent="0.2">
      <c r="B162" s="12"/>
      <c r="C162" s="12"/>
      <c r="D162" s="110"/>
      <c r="E162" s="110"/>
      <c r="F162" s="51"/>
      <c r="G162" s="51"/>
      <c r="H162" s="12"/>
      <c r="I162" s="12"/>
      <c r="J162" s="30"/>
      <c r="K162" s="12"/>
      <c r="L162" s="30"/>
    </row>
    <row r="163" spans="2:12" x14ac:dyDescent="0.2">
      <c r="B163" s="12"/>
      <c r="C163" s="12"/>
      <c r="D163" s="110"/>
      <c r="E163" s="110"/>
      <c r="F163" s="51"/>
      <c r="G163" s="51"/>
      <c r="H163" s="12"/>
      <c r="I163" s="12"/>
      <c r="J163" s="30"/>
      <c r="K163" s="12"/>
      <c r="L163" s="30"/>
    </row>
    <row r="164" spans="2:12" x14ac:dyDescent="0.2">
      <c r="B164" s="12"/>
      <c r="C164" s="12"/>
      <c r="D164" s="110"/>
      <c r="E164" s="110"/>
      <c r="F164" s="51"/>
      <c r="G164" s="51"/>
      <c r="H164" s="12"/>
      <c r="I164" s="12"/>
      <c r="J164" s="30"/>
      <c r="K164" s="12"/>
      <c r="L164" s="30"/>
    </row>
    <row r="165" spans="2:12" x14ac:dyDescent="0.2">
      <c r="B165" s="12"/>
      <c r="C165" s="12"/>
      <c r="D165" s="110"/>
      <c r="E165" s="110"/>
      <c r="F165" s="51"/>
      <c r="G165" s="51"/>
      <c r="H165" s="12"/>
      <c r="I165" s="12"/>
      <c r="J165" s="30"/>
      <c r="K165" s="12"/>
      <c r="L165" s="30"/>
    </row>
    <row r="166" spans="2:12" x14ac:dyDescent="0.2">
      <c r="B166" s="12"/>
      <c r="C166" s="12"/>
      <c r="D166" s="110"/>
      <c r="E166" s="110"/>
      <c r="F166" s="51"/>
      <c r="G166" s="51"/>
      <c r="H166" s="12"/>
      <c r="I166" s="12"/>
      <c r="J166" s="30"/>
      <c r="K166" s="12"/>
      <c r="L166" s="30"/>
    </row>
    <row r="167" spans="2:12" x14ac:dyDescent="0.2">
      <c r="B167" s="12"/>
      <c r="C167" s="12"/>
      <c r="D167" s="110"/>
      <c r="E167" s="110"/>
      <c r="F167" s="51"/>
      <c r="G167" s="51"/>
      <c r="H167" s="12"/>
      <c r="I167" s="12"/>
      <c r="J167" s="30"/>
      <c r="K167" s="12"/>
      <c r="L167" s="30"/>
    </row>
    <row r="168" spans="2:12" x14ac:dyDescent="0.2">
      <c r="B168" s="12"/>
      <c r="C168" s="12"/>
      <c r="D168" s="110"/>
      <c r="E168" s="110"/>
      <c r="F168" s="51"/>
      <c r="G168" s="51"/>
      <c r="H168" s="12"/>
      <c r="I168" s="12"/>
      <c r="J168" s="30"/>
      <c r="K168" s="12"/>
      <c r="L168" s="30"/>
    </row>
    <row r="169" spans="2:12" x14ac:dyDescent="0.2">
      <c r="B169" s="12"/>
      <c r="C169" s="12"/>
      <c r="D169" s="110"/>
      <c r="E169" s="110"/>
      <c r="F169" s="51"/>
      <c r="G169" s="51"/>
      <c r="H169" s="12"/>
      <c r="I169" s="12"/>
      <c r="J169" s="30"/>
      <c r="K169" s="12"/>
      <c r="L169" s="30"/>
    </row>
    <row r="170" spans="2:12" x14ac:dyDescent="0.2">
      <c r="B170" s="12"/>
      <c r="C170" s="12"/>
      <c r="D170" s="110"/>
      <c r="E170" s="110"/>
      <c r="F170" s="51"/>
      <c r="G170" s="51"/>
      <c r="H170" s="12"/>
      <c r="I170" s="12"/>
      <c r="J170" s="15"/>
      <c r="K170" s="12"/>
      <c r="L170" s="30"/>
    </row>
    <row r="171" spans="2:12" x14ac:dyDescent="0.2">
      <c r="B171" s="12"/>
      <c r="C171" s="12"/>
      <c r="D171" s="110"/>
      <c r="E171" s="110"/>
      <c r="F171" s="51"/>
      <c r="G171" s="51"/>
      <c r="H171" s="12"/>
      <c r="I171" s="12"/>
      <c r="J171" s="15"/>
      <c r="K171" s="12"/>
      <c r="L171" s="30"/>
    </row>
    <row r="172" spans="2:12" x14ac:dyDescent="0.2">
      <c r="B172" s="12"/>
      <c r="C172" s="12"/>
      <c r="D172" s="110"/>
      <c r="E172" s="110"/>
      <c r="F172" s="51"/>
      <c r="G172" s="51"/>
      <c r="H172" s="12"/>
      <c r="I172" s="12"/>
      <c r="J172" s="15"/>
      <c r="K172" s="12"/>
      <c r="L172" s="30"/>
    </row>
    <row r="173" spans="2:12" x14ac:dyDescent="0.2">
      <c r="B173" s="12"/>
      <c r="C173" s="12"/>
      <c r="D173" s="110"/>
      <c r="E173" s="110"/>
      <c r="F173" s="51"/>
      <c r="G173" s="51"/>
      <c r="H173" s="12"/>
      <c r="I173" s="12"/>
      <c r="J173" s="15"/>
      <c r="K173" s="12"/>
      <c r="L173" s="30"/>
    </row>
    <row r="174" spans="2:12" x14ac:dyDescent="0.2">
      <c r="B174" s="12"/>
      <c r="C174" s="12"/>
      <c r="D174" s="110"/>
      <c r="E174" s="110"/>
      <c r="F174" s="51"/>
      <c r="G174" s="51"/>
      <c r="H174" s="12"/>
      <c r="I174" s="12"/>
      <c r="J174" s="15"/>
      <c r="K174" s="12"/>
      <c r="L174" s="30"/>
    </row>
    <row r="175" spans="2:12" x14ac:dyDescent="0.2">
      <c r="B175" s="12"/>
      <c r="C175" s="12"/>
      <c r="D175" s="110"/>
      <c r="E175" s="110"/>
      <c r="F175" s="51"/>
      <c r="G175" s="51"/>
      <c r="H175" s="12"/>
      <c r="I175" s="12"/>
      <c r="J175" s="15"/>
      <c r="K175" s="12"/>
      <c r="L175" s="30"/>
    </row>
    <row r="176" spans="2:12" x14ac:dyDescent="0.2">
      <c r="B176" s="12"/>
      <c r="C176" s="12"/>
      <c r="D176" s="110"/>
      <c r="E176" s="110"/>
      <c r="F176" s="51"/>
      <c r="G176" s="51"/>
      <c r="H176" s="12"/>
      <c r="I176" s="12"/>
      <c r="J176" s="15"/>
      <c r="K176" s="12"/>
      <c r="L176" s="30"/>
    </row>
    <row r="177" spans="2:12" x14ac:dyDescent="0.2">
      <c r="B177" s="12"/>
      <c r="C177" s="12"/>
      <c r="D177" s="110"/>
      <c r="E177" s="110"/>
      <c r="F177" s="51"/>
      <c r="G177" s="51"/>
      <c r="H177" s="12"/>
      <c r="I177" s="12"/>
      <c r="J177" s="15"/>
      <c r="K177" s="12"/>
      <c r="L177" s="30"/>
    </row>
    <row r="178" spans="2:12" x14ac:dyDescent="0.2">
      <c r="B178" s="12"/>
      <c r="C178" s="12"/>
      <c r="D178" s="110"/>
      <c r="E178" s="110"/>
      <c r="F178" s="51"/>
      <c r="G178" s="51"/>
      <c r="H178" s="12"/>
      <c r="I178" s="12"/>
      <c r="J178" s="15"/>
      <c r="K178" s="12"/>
      <c r="L178" s="30"/>
    </row>
    <row r="179" spans="2:12" x14ac:dyDescent="0.2">
      <c r="B179" s="12"/>
      <c r="C179" s="12"/>
      <c r="D179" s="110"/>
      <c r="E179" s="110"/>
      <c r="F179" s="51"/>
      <c r="G179" s="51"/>
      <c r="H179" s="12"/>
      <c r="I179" s="12"/>
      <c r="J179" s="15"/>
      <c r="K179" s="12"/>
      <c r="L179" s="30"/>
    </row>
    <row r="180" spans="2:12" x14ac:dyDescent="0.2">
      <c r="B180" s="12"/>
      <c r="C180" s="12"/>
      <c r="D180" s="110"/>
      <c r="E180" s="110"/>
      <c r="F180" s="51"/>
      <c r="G180" s="51"/>
      <c r="H180" s="12"/>
      <c r="I180" s="12"/>
      <c r="J180" s="15"/>
      <c r="K180" s="12"/>
      <c r="L180" s="30"/>
    </row>
    <row r="181" spans="2:12" x14ac:dyDescent="0.2">
      <c r="B181" s="12"/>
      <c r="C181" s="12"/>
      <c r="D181" s="110"/>
      <c r="E181" s="110"/>
      <c r="F181" s="51"/>
      <c r="G181" s="51"/>
      <c r="H181" s="12"/>
      <c r="I181" s="12"/>
      <c r="J181" s="15"/>
      <c r="K181" s="12"/>
      <c r="L181" s="30"/>
    </row>
    <row r="182" spans="2:12" x14ac:dyDescent="0.2">
      <c r="B182" s="12"/>
      <c r="C182" s="12"/>
      <c r="D182" s="110"/>
      <c r="E182" s="110"/>
      <c r="F182" s="51"/>
      <c r="G182" s="51"/>
      <c r="H182" s="12"/>
      <c r="I182" s="12"/>
      <c r="J182" s="15"/>
      <c r="K182" s="12"/>
      <c r="L182" s="30"/>
    </row>
    <row r="183" spans="2:12" x14ac:dyDescent="0.2">
      <c r="B183" s="12"/>
      <c r="C183" s="12"/>
      <c r="D183" s="110"/>
      <c r="E183" s="110"/>
      <c r="F183" s="51"/>
      <c r="G183" s="51"/>
      <c r="H183" s="12"/>
      <c r="I183" s="12"/>
      <c r="J183" s="15"/>
      <c r="K183" s="12"/>
      <c r="L183" s="30"/>
    </row>
    <row r="184" spans="2:12" x14ac:dyDescent="0.2">
      <c r="B184" s="12"/>
      <c r="C184" s="12"/>
      <c r="D184" s="110"/>
      <c r="E184" s="110"/>
      <c r="F184" s="51"/>
      <c r="G184" s="51"/>
      <c r="H184" s="12"/>
      <c r="J184" s="15"/>
      <c r="K184" s="12"/>
      <c r="L184" s="30"/>
    </row>
    <row r="185" spans="2:12" x14ac:dyDescent="0.2">
      <c r="B185" s="12"/>
      <c r="C185" s="12"/>
      <c r="D185" s="110"/>
      <c r="E185" s="110"/>
      <c r="F185" s="51"/>
      <c r="G185" s="51"/>
      <c r="H185" s="12"/>
      <c r="J185" s="15"/>
      <c r="K185" s="12"/>
      <c r="L185" s="30"/>
    </row>
    <row r="186" spans="2:12" x14ac:dyDescent="0.2">
      <c r="B186" s="12"/>
      <c r="C186" s="12"/>
      <c r="D186" s="110"/>
      <c r="E186" s="110"/>
      <c r="F186" s="51"/>
      <c r="G186" s="51"/>
      <c r="H186" s="12"/>
      <c r="J186" s="15"/>
      <c r="K186" s="12"/>
      <c r="L186" s="30"/>
    </row>
    <row r="187" spans="2:12" x14ac:dyDescent="0.2">
      <c r="B187" s="12"/>
      <c r="C187" s="12"/>
      <c r="D187" s="110"/>
      <c r="E187" s="110"/>
      <c r="F187" s="51"/>
      <c r="G187" s="51"/>
      <c r="H187" s="12"/>
      <c r="J187" s="15"/>
      <c r="K187" s="12"/>
      <c r="L187" s="30"/>
    </row>
    <row r="188" spans="2:12" x14ac:dyDescent="0.2">
      <c r="B188" s="12"/>
      <c r="C188" s="12"/>
      <c r="D188" s="110"/>
      <c r="E188" s="110"/>
      <c r="F188" s="51"/>
      <c r="G188" s="51"/>
      <c r="H188" s="12"/>
      <c r="J188" s="15"/>
      <c r="K188" s="12"/>
      <c r="L188" s="30"/>
    </row>
    <row r="189" spans="2:12" x14ac:dyDescent="0.2">
      <c r="B189" s="12"/>
      <c r="C189" s="12"/>
      <c r="D189" s="110"/>
      <c r="E189" s="110"/>
      <c r="F189" s="51"/>
      <c r="G189" s="51"/>
      <c r="H189" s="12"/>
      <c r="J189" s="15"/>
      <c r="K189" s="12"/>
      <c r="L189" s="30"/>
    </row>
    <row r="190" spans="2:12" x14ac:dyDescent="0.2">
      <c r="B190" s="12"/>
      <c r="C190" s="12"/>
      <c r="D190" s="110"/>
      <c r="E190" s="110"/>
      <c r="F190" s="51"/>
      <c r="G190" s="51"/>
      <c r="H190" s="12"/>
      <c r="J190" s="15"/>
      <c r="K190" s="12"/>
      <c r="L190" s="30"/>
    </row>
    <row r="191" spans="2:12" x14ac:dyDescent="0.2">
      <c r="B191" s="12"/>
      <c r="C191" s="12"/>
      <c r="D191" s="110"/>
      <c r="E191" s="110"/>
      <c r="F191" s="51"/>
      <c r="G191" s="51"/>
      <c r="H191" s="12"/>
      <c r="J191" s="15"/>
      <c r="K191" s="12"/>
      <c r="L191" s="30"/>
    </row>
    <row r="192" spans="2:12" x14ac:dyDescent="0.2">
      <c r="B192" s="12"/>
      <c r="C192" s="12"/>
      <c r="D192" s="110"/>
      <c r="E192" s="110"/>
      <c r="F192" s="51"/>
      <c r="G192" s="51"/>
      <c r="H192" s="12"/>
      <c r="J192" s="15"/>
      <c r="K192" s="12"/>
      <c r="L192" s="30"/>
    </row>
    <row r="193" spans="2:12" x14ac:dyDescent="0.2">
      <c r="B193" s="12"/>
      <c r="C193" s="12"/>
      <c r="D193" s="110"/>
      <c r="E193" s="110"/>
      <c r="F193" s="51"/>
      <c r="G193" s="51"/>
      <c r="H193" s="12"/>
      <c r="J193" s="15"/>
      <c r="K193" s="12"/>
      <c r="L193" s="30"/>
    </row>
    <row r="194" spans="2:12" x14ac:dyDescent="0.2">
      <c r="B194" s="12"/>
      <c r="C194" s="12"/>
      <c r="D194" s="110"/>
      <c r="E194" s="110"/>
      <c r="F194" s="51"/>
      <c r="G194" s="51"/>
      <c r="H194" s="12"/>
      <c r="J194" s="15"/>
      <c r="K194" s="12"/>
      <c r="L194" s="30"/>
    </row>
    <row r="195" spans="2:12" x14ac:dyDescent="0.2">
      <c r="B195" s="12"/>
      <c r="C195" s="12"/>
      <c r="D195" s="110"/>
      <c r="E195" s="110"/>
      <c r="F195" s="51"/>
      <c r="G195" s="51"/>
      <c r="H195" s="12"/>
      <c r="J195" s="15"/>
      <c r="K195" s="12"/>
      <c r="L195" s="30"/>
    </row>
    <row r="196" spans="2:12" x14ac:dyDescent="0.2">
      <c r="B196" s="12"/>
      <c r="C196" s="12"/>
      <c r="D196" s="110"/>
      <c r="E196" s="110"/>
      <c r="F196" s="51"/>
      <c r="G196" s="51"/>
      <c r="H196" s="12"/>
      <c r="J196" s="15"/>
      <c r="K196" s="12"/>
      <c r="L196" s="30"/>
    </row>
    <row r="197" spans="2:12" x14ac:dyDescent="0.2">
      <c r="B197" s="12"/>
      <c r="C197" s="12"/>
      <c r="D197" s="110"/>
      <c r="E197" s="110"/>
      <c r="F197" s="51"/>
      <c r="G197" s="51"/>
      <c r="H197" s="12"/>
      <c r="J197" s="15"/>
      <c r="K197" s="12"/>
      <c r="L197" s="30"/>
    </row>
    <row r="198" spans="2:12" x14ac:dyDescent="0.2">
      <c r="B198" s="12"/>
      <c r="C198" s="12"/>
      <c r="D198" s="110"/>
      <c r="E198" s="110"/>
      <c r="F198" s="51"/>
      <c r="G198" s="51"/>
      <c r="H198" s="12"/>
      <c r="J198" s="15"/>
      <c r="K198" s="12"/>
      <c r="L198" s="30"/>
    </row>
    <row r="199" spans="2:12" x14ac:dyDescent="0.2">
      <c r="J199" s="15"/>
      <c r="K199" s="12"/>
      <c r="L199" s="30"/>
    </row>
    <row r="201" spans="2:12" x14ac:dyDescent="0.2">
      <c r="B201" s="30"/>
      <c r="C201" s="30"/>
    </row>
    <row r="202" spans="2:12" x14ac:dyDescent="0.2">
      <c r="B202" s="30"/>
      <c r="C202" s="30"/>
    </row>
    <row r="203" spans="2:12" x14ac:dyDescent="0.2">
      <c r="B203" s="30"/>
      <c r="C203" s="30"/>
    </row>
    <row r="204" spans="2:12" x14ac:dyDescent="0.2">
      <c r="B204" s="30"/>
      <c r="C204" s="30"/>
    </row>
    <row r="205" spans="2:12" x14ac:dyDescent="0.2">
      <c r="B205" s="30"/>
      <c r="C205" s="30"/>
    </row>
    <row r="206" spans="2:12" x14ac:dyDescent="0.2">
      <c r="B206" s="30"/>
      <c r="C206" s="30"/>
    </row>
    <row r="207" spans="2:12" x14ac:dyDescent="0.2">
      <c r="B207" s="30"/>
      <c r="C207" s="30"/>
    </row>
    <row r="208" spans="2:12" x14ac:dyDescent="0.2">
      <c r="B208" s="30"/>
      <c r="C208" s="30"/>
    </row>
    <row r="209" spans="1:3" x14ac:dyDescent="0.2">
      <c r="B209" s="30"/>
      <c r="C209" s="30"/>
    </row>
    <row r="210" spans="1:3" x14ac:dyDescent="0.2">
      <c r="B210" s="30"/>
      <c r="C210" s="30"/>
    </row>
    <row r="212" spans="1:3" ht="15" x14ac:dyDescent="0.25">
      <c r="A212"/>
    </row>
  </sheetData>
  <mergeCells count="24">
    <mergeCell ref="B27:D27"/>
    <mergeCell ref="E27:G27"/>
    <mergeCell ref="H27:J27"/>
    <mergeCell ref="B28:D28"/>
    <mergeCell ref="E28:G28"/>
    <mergeCell ref="H28:J28"/>
    <mergeCell ref="B29:D29"/>
    <mergeCell ref="E29:G29"/>
    <mergeCell ref="H29:J29"/>
    <mergeCell ref="B30:D30"/>
    <mergeCell ref="E30:G30"/>
    <mergeCell ref="H30:J30"/>
    <mergeCell ref="B31:D31"/>
    <mergeCell ref="E31:G31"/>
    <mergeCell ref="H31:J31"/>
    <mergeCell ref="B32:D32"/>
    <mergeCell ref="E32:G32"/>
    <mergeCell ref="H32:J32"/>
    <mergeCell ref="B33:D33"/>
    <mergeCell ref="E33:G33"/>
    <mergeCell ref="H33:J33"/>
    <mergeCell ref="B34:D34"/>
    <mergeCell ref="E34:G34"/>
    <mergeCell ref="H34:J34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33835" r:id="rId4">
          <objectPr defaultSize="0" autoPict="0" r:id="rId5">
            <anchor moveWithCells="1" sizeWithCells="1">
              <from>
                <xdr:col>4</xdr:col>
                <xdr:colOff>628650</xdr:colOff>
                <xdr:row>45</xdr:row>
                <xdr:rowOff>542925</xdr:rowOff>
              </from>
              <to>
                <xdr:col>4</xdr:col>
                <xdr:colOff>942975</xdr:colOff>
                <xdr:row>45</xdr:row>
                <xdr:rowOff>800100</xdr:rowOff>
              </to>
            </anchor>
          </objectPr>
        </oleObject>
      </mc:Choice>
      <mc:Fallback>
        <oleObject progId="Equation.DSMT4" shapeId="33835" r:id="rId4"/>
      </mc:Fallback>
    </mc:AlternateContent>
    <mc:AlternateContent xmlns:mc="http://schemas.openxmlformats.org/markup-compatibility/2006">
      <mc:Choice Requires="x14">
        <oleObject progId="Equation.3" shapeId="33793" r:id="rId6">
          <objectPr defaultSize="0" autoPict="0" r:id="rId7">
            <anchor moveWithCells="1" sizeWithCells="1">
              <from>
                <xdr:col>1</xdr:col>
                <xdr:colOff>104775</xdr:colOff>
                <xdr:row>27</xdr:row>
                <xdr:rowOff>85725</xdr:rowOff>
              </from>
              <to>
                <xdr:col>3</xdr:col>
                <xdr:colOff>638175</xdr:colOff>
                <xdr:row>27</xdr:row>
                <xdr:rowOff>419100</xdr:rowOff>
              </to>
            </anchor>
          </objectPr>
        </oleObject>
      </mc:Choice>
      <mc:Fallback>
        <oleObject progId="Equation.3" shapeId="33793" r:id="rId6"/>
      </mc:Fallback>
    </mc:AlternateContent>
    <mc:AlternateContent xmlns:mc="http://schemas.openxmlformats.org/markup-compatibility/2006">
      <mc:Choice Requires="x14">
        <oleObject progId="Equation.3" shapeId="33794" r:id="rId8">
          <objectPr defaultSize="0" autoPict="0" r:id="rId9">
            <anchor moveWithCells="1" sizeWithCells="1">
              <from>
                <xdr:col>1</xdr:col>
                <xdr:colOff>209550</xdr:colOff>
                <xdr:row>28</xdr:row>
                <xdr:rowOff>47625</xdr:rowOff>
              </from>
              <to>
                <xdr:col>3</xdr:col>
                <xdr:colOff>76200</xdr:colOff>
                <xdr:row>28</xdr:row>
                <xdr:rowOff>314325</xdr:rowOff>
              </to>
            </anchor>
          </objectPr>
        </oleObject>
      </mc:Choice>
      <mc:Fallback>
        <oleObject progId="Equation.3" shapeId="33794" r:id="rId8"/>
      </mc:Fallback>
    </mc:AlternateContent>
    <mc:AlternateContent xmlns:mc="http://schemas.openxmlformats.org/markup-compatibility/2006">
      <mc:Choice Requires="x14">
        <oleObject progId="Equation.3" shapeId="33795" r:id="rId10">
          <objectPr defaultSize="0" autoPict="0" r:id="rId11">
            <anchor moveWithCells="1" sizeWithCells="1">
              <from>
                <xdr:col>1</xdr:col>
                <xdr:colOff>1028700</xdr:colOff>
                <xdr:row>30</xdr:row>
                <xdr:rowOff>19050</xdr:rowOff>
              </from>
              <to>
                <xdr:col>2</xdr:col>
                <xdr:colOff>504825</xdr:colOff>
                <xdr:row>30</xdr:row>
                <xdr:rowOff>419100</xdr:rowOff>
              </to>
            </anchor>
          </objectPr>
        </oleObject>
      </mc:Choice>
      <mc:Fallback>
        <oleObject progId="Equation.3" shapeId="33795" r:id="rId10"/>
      </mc:Fallback>
    </mc:AlternateContent>
    <mc:AlternateContent xmlns:mc="http://schemas.openxmlformats.org/markup-compatibility/2006">
      <mc:Choice Requires="x14">
        <oleObject progId="Equation.3" shapeId="33796" r:id="rId12">
          <objectPr defaultSize="0" autoPict="0" r:id="rId13">
            <anchor moveWithCells="1" sizeWithCells="1">
              <from>
                <xdr:col>1</xdr:col>
                <xdr:colOff>790575</xdr:colOff>
                <xdr:row>33</xdr:row>
                <xdr:rowOff>66675</xdr:rowOff>
              </from>
              <to>
                <xdr:col>3</xdr:col>
                <xdr:colOff>276225</xdr:colOff>
                <xdr:row>33</xdr:row>
                <xdr:rowOff>485775</xdr:rowOff>
              </to>
            </anchor>
          </objectPr>
        </oleObject>
      </mc:Choice>
      <mc:Fallback>
        <oleObject progId="Equation.3" shapeId="33796" r:id="rId12"/>
      </mc:Fallback>
    </mc:AlternateContent>
    <mc:AlternateContent xmlns:mc="http://schemas.openxmlformats.org/markup-compatibility/2006">
      <mc:Choice Requires="x14">
        <oleObject progId="Equation.DSMT4" shapeId="33799" r:id="rId14">
          <objectPr defaultSize="0" autoPict="0" r:id="rId15">
            <anchor moveWithCells="1" sizeWithCells="1">
              <from>
                <xdr:col>1</xdr:col>
                <xdr:colOff>733425</xdr:colOff>
                <xdr:row>32</xdr:row>
                <xdr:rowOff>38100</xdr:rowOff>
              </from>
              <to>
                <xdr:col>3</xdr:col>
                <xdr:colOff>247650</xdr:colOff>
                <xdr:row>32</xdr:row>
                <xdr:rowOff>485775</xdr:rowOff>
              </to>
            </anchor>
          </objectPr>
        </oleObject>
      </mc:Choice>
      <mc:Fallback>
        <oleObject progId="Equation.DSMT4" shapeId="33799" r:id="rId14"/>
      </mc:Fallback>
    </mc:AlternateContent>
    <mc:AlternateContent xmlns:mc="http://schemas.openxmlformats.org/markup-compatibility/2006">
      <mc:Choice Requires="x14">
        <oleObject progId="Equation.DSMT4" shapeId="33800" r:id="rId16">
          <objectPr defaultSize="0" autoPict="0" r:id="rId17">
            <anchor moveWithCells="1" sizeWithCells="1">
              <from>
                <xdr:col>4</xdr:col>
                <xdr:colOff>571500</xdr:colOff>
                <xdr:row>29</xdr:row>
                <xdr:rowOff>180975</xdr:rowOff>
              </from>
              <to>
                <xdr:col>6</xdr:col>
                <xdr:colOff>104775</xdr:colOff>
                <xdr:row>29</xdr:row>
                <xdr:rowOff>838200</xdr:rowOff>
              </to>
            </anchor>
          </objectPr>
        </oleObject>
      </mc:Choice>
      <mc:Fallback>
        <oleObject progId="Equation.DSMT4" shapeId="33800" r:id="rId16"/>
      </mc:Fallback>
    </mc:AlternateContent>
    <mc:AlternateContent xmlns:mc="http://schemas.openxmlformats.org/markup-compatibility/2006">
      <mc:Choice Requires="x14">
        <oleObject progId="Equation.DSMT4" shapeId="33801" r:id="rId18">
          <objectPr defaultSize="0" autoPict="0" r:id="rId19">
            <anchor moveWithCells="1" sizeWithCells="1">
              <from>
                <xdr:col>4</xdr:col>
                <xdr:colOff>695325</xdr:colOff>
                <xdr:row>28</xdr:row>
                <xdr:rowOff>28575</xdr:rowOff>
              </from>
              <to>
                <xdr:col>5</xdr:col>
                <xdr:colOff>866775</xdr:colOff>
                <xdr:row>28</xdr:row>
                <xdr:rowOff>285750</xdr:rowOff>
              </to>
            </anchor>
          </objectPr>
        </oleObject>
      </mc:Choice>
      <mc:Fallback>
        <oleObject progId="Equation.DSMT4" shapeId="33801" r:id="rId18"/>
      </mc:Fallback>
    </mc:AlternateContent>
    <mc:AlternateContent xmlns:mc="http://schemas.openxmlformats.org/markup-compatibility/2006">
      <mc:Choice Requires="x14">
        <oleObject progId="Equation.DSMT4" shapeId="33802" r:id="rId20">
          <objectPr defaultSize="0" autoPict="0" r:id="rId21">
            <anchor moveWithCells="1" sizeWithCells="1">
              <from>
                <xdr:col>4</xdr:col>
                <xdr:colOff>504825</xdr:colOff>
                <xdr:row>27</xdr:row>
                <xdr:rowOff>76200</xdr:rowOff>
              </from>
              <to>
                <xdr:col>6</xdr:col>
                <xdr:colOff>447675</xdr:colOff>
                <xdr:row>27</xdr:row>
                <xdr:rowOff>314325</xdr:rowOff>
              </to>
            </anchor>
          </objectPr>
        </oleObject>
      </mc:Choice>
      <mc:Fallback>
        <oleObject progId="Equation.DSMT4" shapeId="33802" r:id="rId20"/>
      </mc:Fallback>
    </mc:AlternateContent>
    <mc:AlternateContent xmlns:mc="http://schemas.openxmlformats.org/markup-compatibility/2006">
      <mc:Choice Requires="x14">
        <oleObject progId="Equation.DSMT4" shapeId="33804" r:id="rId22">
          <objectPr defaultSize="0" autoPict="0" r:id="rId23">
            <anchor moveWithCells="1" sizeWithCells="1">
              <from>
                <xdr:col>7</xdr:col>
                <xdr:colOff>219075</xdr:colOff>
                <xdr:row>27</xdr:row>
                <xdr:rowOff>19050</xdr:rowOff>
              </from>
              <to>
                <xdr:col>9</xdr:col>
                <xdr:colOff>762000</xdr:colOff>
                <xdr:row>28</xdr:row>
                <xdr:rowOff>123825</xdr:rowOff>
              </to>
            </anchor>
          </objectPr>
        </oleObject>
      </mc:Choice>
      <mc:Fallback>
        <oleObject progId="Equation.DSMT4" shapeId="33804" r:id="rId22"/>
      </mc:Fallback>
    </mc:AlternateContent>
    <mc:AlternateContent xmlns:mc="http://schemas.openxmlformats.org/markup-compatibility/2006">
      <mc:Choice Requires="x14">
        <oleObject progId="Equation.DSMT4" shapeId="33806" r:id="rId24">
          <objectPr defaultSize="0" autoPict="0" r:id="rId25">
            <anchor moveWithCells="1" sizeWithCells="1">
              <from>
                <xdr:col>7</xdr:col>
                <xdr:colOff>666750</xdr:colOff>
                <xdr:row>28</xdr:row>
                <xdr:rowOff>66675</xdr:rowOff>
              </from>
              <to>
                <xdr:col>9</xdr:col>
                <xdr:colOff>257175</xdr:colOff>
                <xdr:row>28</xdr:row>
                <xdr:rowOff>495300</xdr:rowOff>
              </to>
            </anchor>
          </objectPr>
        </oleObject>
      </mc:Choice>
      <mc:Fallback>
        <oleObject progId="Equation.DSMT4" shapeId="33806" r:id="rId24"/>
      </mc:Fallback>
    </mc:AlternateContent>
    <mc:AlternateContent xmlns:mc="http://schemas.openxmlformats.org/markup-compatibility/2006">
      <mc:Choice Requires="x14">
        <oleObject progId="Equation.DSMT4" shapeId="33808" r:id="rId26">
          <objectPr defaultSize="0" autoPict="0" r:id="rId27">
            <anchor moveWithCells="1" sizeWithCells="1">
              <from>
                <xdr:col>7</xdr:col>
                <xdr:colOff>581025</xdr:colOff>
                <xdr:row>31</xdr:row>
                <xdr:rowOff>66675</xdr:rowOff>
              </from>
              <to>
                <xdr:col>9</xdr:col>
                <xdr:colOff>114300</xdr:colOff>
                <xdr:row>31</xdr:row>
                <xdr:rowOff>876300</xdr:rowOff>
              </to>
            </anchor>
          </objectPr>
        </oleObject>
      </mc:Choice>
      <mc:Fallback>
        <oleObject progId="Equation.DSMT4" shapeId="33808" r:id="rId26"/>
      </mc:Fallback>
    </mc:AlternateContent>
    <mc:AlternateContent xmlns:mc="http://schemas.openxmlformats.org/markup-compatibility/2006">
      <mc:Choice Requires="x14">
        <oleObject progId="Equation.DSMT4" shapeId="33833" r:id="rId28">
          <objectPr defaultSize="0" autoPict="0" r:id="rId29">
            <anchor moveWithCells="1" sizeWithCells="1">
              <from>
                <xdr:col>1</xdr:col>
                <xdr:colOff>638175</xdr:colOff>
                <xdr:row>29</xdr:row>
                <xdr:rowOff>238125</xdr:rowOff>
              </from>
              <to>
                <xdr:col>2</xdr:col>
                <xdr:colOff>866775</xdr:colOff>
                <xdr:row>29</xdr:row>
                <xdr:rowOff>895350</xdr:rowOff>
              </to>
            </anchor>
          </objectPr>
        </oleObject>
      </mc:Choice>
      <mc:Fallback>
        <oleObject progId="Equation.DSMT4" shapeId="33833" r:id="rId28"/>
      </mc:Fallback>
    </mc:AlternateContent>
    <mc:AlternateContent xmlns:mc="http://schemas.openxmlformats.org/markup-compatibility/2006">
      <mc:Choice Requires="x14">
        <oleObject progId="Equation.DSMT4" shapeId="33834" r:id="rId30">
          <objectPr defaultSize="0" autoPict="0" r:id="rId31">
            <anchor moveWithCells="1" sizeWithCells="1">
              <from>
                <xdr:col>7</xdr:col>
                <xdr:colOff>400050</xdr:colOff>
                <xdr:row>29</xdr:row>
                <xdr:rowOff>180975</xdr:rowOff>
              </from>
              <to>
                <xdr:col>9</xdr:col>
                <xdr:colOff>314325</xdr:colOff>
                <xdr:row>29</xdr:row>
                <xdr:rowOff>1143000</xdr:rowOff>
              </to>
            </anchor>
          </objectPr>
        </oleObject>
      </mc:Choice>
      <mc:Fallback>
        <oleObject progId="Equation.DSMT4" shapeId="33834" r:id="rId30"/>
      </mc:Fallback>
    </mc:AlternateContent>
    <mc:AlternateContent xmlns:mc="http://schemas.openxmlformats.org/markup-compatibility/2006">
      <mc:Choice Requires="x14">
        <oleObject progId="Equation.DSMT4" shapeId="33837" r:id="rId32">
          <objectPr defaultSize="0" autoPict="0" r:id="rId33">
            <anchor moveWithCells="1" sizeWithCells="1">
              <from>
                <xdr:col>1</xdr:col>
                <xdr:colOff>590550</xdr:colOff>
                <xdr:row>31</xdr:row>
                <xdr:rowOff>161925</xdr:rowOff>
              </from>
              <to>
                <xdr:col>2</xdr:col>
                <xdr:colOff>914400</xdr:colOff>
                <xdr:row>31</xdr:row>
                <xdr:rowOff>800100</xdr:rowOff>
              </to>
            </anchor>
          </objectPr>
        </oleObject>
      </mc:Choice>
      <mc:Fallback>
        <oleObject progId="Equation.DSMT4" shapeId="33837" r:id="rId32"/>
      </mc:Fallback>
    </mc:AlternateContent>
    <mc:AlternateContent xmlns:mc="http://schemas.openxmlformats.org/markup-compatibility/2006">
      <mc:Choice Requires="x14">
        <oleObject progId="Equation.DSMT4" shapeId="33838" r:id="rId34">
          <objectPr defaultSize="0" autoPict="0" r:id="rId35">
            <anchor moveWithCells="1" sizeWithCells="1">
              <from>
                <xdr:col>4</xdr:col>
                <xdr:colOff>962025</xdr:colOff>
                <xdr:row>31</xdr:row>
                <xdr:rowOff>104775</xdr:rowOff>
              </from>
              <to>
                <xdr:col>6</xdr:col>
                <xdr:colOff>38100</xdr:colOff>
                <xdr:row>31</xdr:row>
                <xdr:rowOff>742950</xdr:rowOff>
              </to>
            </anchor>
          </objectPr>
        </oleObject>
      </mc:Choice>
      <mc:Fallback>
        <oleObject progId="Equation.DSMT4" shapeId="33838" r:id="rId3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19"/>
  <sheetViews>
    <sheetView workbookViewId="0">
      <selection activeCell="A4" sqref="A4"/>
    </sheetView>
  </sheetViews>
  <sheetFormatPr defaultRowHeight="12.75" x14ac:dyDescent="0.2"/>
  <cols>
    <col min="1" max="1" width="36.5703125" style="2" customWidth="1"/>
    <col min="2" max="2" width="18.5703125" style="2" customWidth="1"/>
    <col min="3" max="3" width="13.28515625" style="2" customWidth="1"/>
    <col min="4" max="4" width="25.5703125" style="2" customWidth="1"/>
    <col min="5" max="5" width="21.42578125" style="2" customWidth="1"/>
    <col min="6" max="6" width="16.7109375" style="2" customWidth="1"/>
    <col min="7" max="7" width="14.140625" style="2" customWidth="1"/>
    <col min="8" max="8" width="26.28515625" style="2" customWidth="1"/>
    <col min="9" max="9" width="21.28515625" style="2" customWidth="1"/>
    <col min="10" max="10" width="20.140625" style="2" customWidth="1"/>
    <col min="11" max="11" width="15.140625" style="2" customWidth="1"/>
    <col min="12" max="12" width="12.140625" style="2" customWidth="1"/>
    <col min="13" max="13" width="9.140625" style="2"/>
    <col min="14" max="14" width="12" style="2" customWidth="1"/>
    <col min="15" max="15" width="10.28515625" style="2" customWidth="1"/>
    <col min="16" max="27" width="9.140625" style="2"/>
    <col min="28" max="28" width="12.5703125" style="2" bestFit="1" customWidth="1"/>
    <col min="29" max="16384" width="9.140625" style="2"/>
  </cols>
  <sheetData>
    <row r="1" spans="1:28" x14ac:dyDescent="0.2">
      <c r="A1" s="92" t="s">
        <v>136</v>
      </c>
    </row>
    <row r="2" spans="1:28" x14ac:dyDescent="0.2">
      <c r="A2" s="92" t="s">
        <v>137</v>
      </c>
    </row>
    <row r="3" spans="1:28" x14ac:dyDescent="0.2">
      <c r="A3" s="2" t="s">
        <v>42</v>
      </c>
    </row>
    <row r="4" spans="1:28" x14ac:dyDescent="0.2">
      <c r="A4" s="8" t="s">
        <v>106</v>
      </c>
    </row>
    <row r="5" spans="1:28" x14ac:dyDescent="0.2">
      <c r="A5" s="93" t="s">
        <v>138</v>
      </c>
    </row>
    <row r="6" spans="1:28" x14ac:dyDescent="0.2">
      <c r="A6" s="77" t="s">
        <v>4</v>
      </c>
      <c r="B6" s="9"/>
    </row>
    <row r="7" spans="1:28" x14ac:dyDescent="0.2">
      <c r="A7" s="37" t="s">
        <v>135</v>
      </c>
      <c r="B7" s="11"/>
      <c r="C7" s="11"/>
    </row>
    <row r="8" spans="1:28" x14ac:dyDescent="0.2">
      <c r="A8" s="11"/>
      <c r="B8" s="11" t="s">
        <v>17</v>
      </c>
      <c r="C8" s="11" t="s">
        <v>5</v>
      </c>
    </row>
    <row r="9" spans="1:28" ht="15.75" x14ac:dyDescent="0.3">
      <c r="A9" s="35" t="s">
        <v>6</v>
      </c>
      <c r="B9" s="36" t="s">
        <v>109</v>
      </c>
      <c r="C9" s="12">
        <v>150000</v>
      </c>
    </row>
    <row r="10" spans="1:28" ht="16.5" customHeight="1" x14ac:dyDescent="0.3">
      <c r="A10" s="35" t="s">
        <v>18</v>
      </c>
      <c r="B10" s="36" t="s">
        <v>110</v>
      </c>
      <c r="C10" s="12">
        <f>C12/C11</f>
        <v>100000</v>
      </c>
      <c r="E10" s="13"/>
    </row>
    <row r="11" spans="1:28" x14ac:dyDescent="0.2">
      <c r="A11" s="35" t="s">
        <v>7</v>
      </c>
      <c r="B11" s="36" t="s">
        <v>2</v>
      </c>
      <c r="C11" s="14">
        <f>C20/C9</f>
        <v>0.4</v>
      </c>
      <c r="AB11" s="15"/>
    </row>
    <row r="12" spans="1:28" ht="15.75" x14ac:dyDescent="0.3">
      <c r="A12" s="35" t="s">
        <v>8</v>
      </c>
      <c r="B12" s="36" t="s">
        <v>112</v>
      </c>
      <c r="C12" s="12">
        <v>40000</v>
      </c>
      <c r="AB12" s="15"/>
    </row>
    <row r="13" spans="1:28" x14ac:dyDescent="0.2">
      <c r="A13" s="35" t="s">
        <v>9</v>
      </c>
      <c r="B13" s="36" t="s">
        <v>87</v>
      </c>
      <c r="C13" s="12">
        <f>C11*C9-C12</f>
        <v>20000</v>
      </c>
      <c r="AB13" s="15"/>
    </row>
    <row r="14" spans="1:28" ht="15.75" x14ac:dyDescent="0.3">
      <c r="A14" s="35" t="s">
        <v>10</v>
      </c>
      <c r="B14" s="36" t="s">
        <v>113</v>
      </c>
      <c r="C14" s="12">
        <v>90000</v>
      </c>
    </row>
    <row r="15" spans="1:28" ht="15.75" x14ac:dyDescent="0.3">
      <c r="A15" s="35" t="s">
        <v>11</v>
      </c>
      <c r="B15" s="36" t="s">
        <v>114</v>
      </c>
      <c r="C15" s="12">
        <f>C9-C10</f>
        <v>50000</v>
      </c>
    </row>
    <row r="16" spans="1:28" ht="15.75" x14ac:dyDescent="0.3">
      <c r="A16" s="35" t="s">
        <v>84</v>
      </c>
      <c r="B16" s="36" t="s">
        <v>115</v>
      </c>
      <c r="C16" s="16">
        <f>C15/C9</f>
        <v>0.33333333333333331</v>
      </c>
    </row>
    <row r="17" spans="1:13" ht="15.75" x14ac:dyDescent="0.3">
      <c r="A17" s="35" t="s">
        <v>20</v>
      </c>
      <c r="B17" s="36" t="s">
        <v>116</v>
      </c>
      <c r="C17" s="14">
        <v>0.15</v>
      </c>
    </row>
    <row r="18" spans="1:13" ht="15.75" x14ac:dyDescent="0.3">
      <c r="A18" s="35" t="s">
        <v>21</v>
      </c>
      <c r="B18" s="36" t="s">
        <v>116</v>
      </c>
      <c r="C18" s="14">
        <v>-0.15</v>
      </c>
    </row>
    <row r="19" spans="1:13" ht="27" x14ac:dyDescent="0.3">
      <c r="A19" s="78" t="s">
        <v>134</v>
      </c>
      <c r="B19" s="36" t="s">
        <v>117</v>
      </c>
      <c r="C19" s="16">
        <f>C15/C10</f>
        <v>0.5</v>
      </c>
      <c r="I19"/>
      <c r="K19"/>
    </row>
    <row r="20" spans="1:13" ht="15.75" x14ac:dyDescent="0.3">
      <c r="A20" s="35" t="s">
        <v>19</v>
      </c>
      <c r="B20" s="36" t="s">
        <v>118</v>
      </c>
      <c r="C20" s="12">
        <f>C9-C14</f>
        <v>60000</v>
      </c>
    </row>
    <row r="21" spans="1:13" ht="15.75" x14ac:dyDescent="0.3">
      <c r="A21" s="35" t="s">
        <v>13</v>
      </c>
      <c r="B21" s="36" t="s">
        <v>119</v>
      </c>
      <c r="C21" s="17">
        <f>C20/C13</f>
        <v>3</v>
      </c>
      <c r="M21" s="14"/>
    </row>
    <row r="22" spans="1:13" x14ac:dyDescent="0.2">
      <c r="A22" s="37" t="s">
        <v>82</v>
      </c>
      <c r="B22" s="38" t="s">
        <v>83</v>
      </c>
      <c r="C22" s="19">
        <f>C9/C10</f>
        <v>1.5</v>
      </c>
      <c r="M22" s="14"/>
    </row>
    <row r="23" spans="1:13" x14ac:dyDescent="0.2">
      <c r="A23" s="9"/>
      <c r="B23" s="9"/>
      <c r="C23" s="17"/>
      <c r="M23" s="14"/>
    </row>
    <row r="24" spans="1:13" x14ac:dyDescent="0.2">
      <c r="A24" s="20" t="s">
        <v>74</v>
      </c>
      <c r="B24" s="9"/>
      <c r="C24" s="17"/>
      <c r="M24" s="14"/>
    </row>
    <row r="25" spans="1:13" x14ac:dyDescent="0.2">
      <c r="A25" s="101" t="s">
        <v>74</v>
      </c>
      <c r="B25" s="125" t="s">
        <v>142</v>
      </c>
      <c r="C25" s="125"/>
      <c r="D25" s="125"/>
      <c r="E25" s="125" t="s">
        <v>172</v>
      </c>
      <c r="F25" s="125"/>
      <c r="G25" s="125"/>
      <c r="H25" s="126" t="s">
        <v>143</v>
      </c>
      <c r="I25" s="127"/>
      <c r="J25" s="127"/>
      <c r="M25" s="14"/>
    </row>
    <row r="26" spans="1:13" ht="34.5" customHeight="1" x14ac:dyDescent="0.2">
      <c r="A26" s="104" t="s">
        <v>77</v>
      </c>
      <c r="B26" s="124"/>
      <c r="C26" s="124"/>
      <c r="D26" s="124"/>
      <c r="E26" s="128"/>
      <c r="F26" s="128"/>
      <c r="G26" s="128"/>
      <c r="H26" s="128"/>
      <c r="I26" s="128"/>
      <c r="J26" s="128"/>
      <c r="M26" s="14"/>
    </row>
    <row r="27" spans="1:13" ht="45.75" customHeight="1" x14ac:dyDescent="0.2">
      <c r="A27" s="100" t="s">
        <v>78</v>
      </c>
      <c r="B27" s="124"/>
      <c r="C27" s="124"/>
      <c r="D27" s="124"/>
      <c r="E27" s="124"/>
      <c r="F27" s="124"/>
      <c r="G27" s="124"/>
      <c r="H27" s="124"/>
      <c r="I27" s="124"/>
      <c r="J27" s="124"/>
      <c r="M27" s="14"/>
    </row>
    <row r="28" spans="1:13" ht="80.25" customHeight="1" x14ac:dyDescent="0.2">
      <c r="A28" s="23" t="s">
        <v>79</v>
      </c>
      <c r="B28" s="123"/>
      <c r="C28" s="123"/>
      <c r="D28" s="123"/>
      <c r="E28" s="122"/>
      <c r="F28" s="122"/>
      <c r="G28" s="122"/>
      <c r="H28" s="122"/>
      <c r="I28" s="122"/>
      <c r="J28" s="122"/>
      <c r="M28" s="14"/>
    </row>
    <row r="29" spans="1:13" ht="34.5" customHeight="1" x14ac:dyDescent="0.2">
      <c r="A29" s="23" t="s">
        <v>76</v>
      </c>
      <c r="B29" s="123"/>
      <c r="C29" s="123"/>
      <c r="D29" s="123"/>
      <c r="E29" s="122"/>
      <c r="F29" s="122"/>
      <c r="G29" s="122"/>
      <c r="H29" s="122"/>
      <c r="I29" s="122"/>
      <c r="J29" s="122"/>
      <c r="M29" s="14"/>
    </row>
    <row r="30" spans="1:13" ht="66.75" customHeight="1" x14ac:dyDescent="0.2">
      <c r="A30" s="102" t="s">
        <v>80</v>
      </c>
      <c r="B30" s="122"/>
      <c r="C30" s="122"/>
      <c r="D30" s="122"/>
      <c r="E30" s="122"/>
      <c r="F30" s="122"/>
      <c r="G30" s="122"/>
      <c r="H30" s="122"/>
      <c r="I30" s="122"/>
      <c r="J30" s="122"/>
      <c r="M30" s="14"/>
    </row>
    <row r="31" spans="1:13" ht="37.5" customHeight="1" x14ac:dyDescent="0.25">
      <c r="A31" s="103" t="s">
        <v>81</v>
      </c>
      <c r="B31" s="121"/>
      <c r="C31" s="121"/>
      <c r="D31" s="121"/>
      <c r="E31" s="122"/>
      <c r="F31" s="122"/>
      <c r="G31" s="122"/>
      <c r="H31" s="122"/>
      <c r="I31" s="122"/>
      <c r="J31" s="122"/>
      <c r="M31" s="14"/>
    </row>
    <row r="32" spans="1:13" ht="40.5" customHeight="1" x14ac:dyDescent="0.2">
      <c r="A32" s="103" t="s">
        <v>75</v>
      </c>
      <c r="B32" s="122"/>
      <c r="C32" s="122"/>
      <c r="D32" s="122"/>
      <c r="E32" s="122"/>
      <c r="F32" s="122"/>
      <c r="G32" s="122"/>
      <c r="H32" s="122"/>
      <c r="I32" s="122"/>
      <c r="J32" s="122"/>
      <c r="M32" s="14"/>
    </row>
    <row r="33" spans="1:13" x14ac:dyDescent="0.2">
      <c r="M33" s="14"/>
    </row>
    <row r="34" spans="1:13" x14ac:dyDescent="0.2">
      <c r="A34" s="9"/>
      <c r="B34" s="9"/>
      <c r="C34" s="17"/>
      <c r="M34" s="14"/>
    </row>
    <row r="35" spans="1:13" x14ac:dyDescent="0.2">
      <c r="A35" s="20" t="s">
        <v>22</v>
      </c>
      <c r="B35" s="9"/>
      <c r="C35" s="17"/>
      <c r="M35" s="14"/>
    </row>
    <row r="36" spans="1:13" x14ac:dyDescent="0.2">
      <c r="A36" s="22"/>
      <c r="B36" s="11"/>
      <c r="C36" s="19"/>
      <c r="D36" s="11"/>
      <c r="E36" s="11"/>
      <c r="F36" s="11"/>
      <c r="G36" s="11"/>
      <c r="H36" s="11"/>
      <c r="I36" s="9"/>
      <c r="J36" s="9"/>
      <c r="M36" s="14"/>
    </row>
    <row r="37" spans="1:13" x14ac:dyDescent="0.2">
      <c r="A37" s="129" t="s">
        <v>14</v>
      </c>
      <c r="B37" s="132" t="s">
        <v>23</v>
      </c>
      <c r="C37" s="132"/>
      <c r="D37" s="132"/>
      <c r="E37" s="132"/>
      <c r="F37" s="132"/>
      <c r="G37" s="132"/>
      <c r="H37" s="132"/>
      <c r="I37" s="124"/>
      <c r="J37" s="124"/>
    </row>
    <row r="38" spans="1:13" ht="60" hidden="1" customHeight="1" x14ac:dyDescent="0.2">
      <c r="A38" s="130"/>
      <c r="C38" s="23" t="s">
        <v>0</v>
      </c>
      <c r="I38" s="9"/>
      <c r="J38" s="9"/>
    </row>
    <row r="39" spans="1:13" ht="76.5" customHeight="1" x14ac:dyDescent="0.2">
      <c r="A39" s="131"/>
      <c r="B39" s="24" t="s">
        <v>16</v>
      </c>
      <c r="C39" s="25" t="s">
        <v>26</v>
      </c>
      <c r="D39" s="21" t="s">
        <v>9</v>
      </c>
      <c r="E39" s="25" t="s">
        <v>25</v>
      </c>
      <c r="F39" s="25" t="s">
        <v>12</v>
      </c>
      <c r="G39" s="25" t="s">
        <v>19</v>
      </c>
      <c r="H39" s="25" t="s">
        <v>36</v>
      </c>
      <c r="I39" s="79"/>
      <c r="J39" s="79"/>
    </row>
    <row r="40" spans="1:13" x14ac:dyDescent="0.2">
      <c r="A40" s="2">
        <v>0</v>
      </c>
      <c r="B40" s="12">
        <f t="shared" ref="B40:B80" si="0">($C$9-$C$10)*(1+$C$17)^A40+$C$10</f>
        <v>150000</v>
      </c>
      <c r="D40" s="12">
        <f t="shared" ref="D40:D80" si="1">$C$11*$C$15*(1+$C$17)^A40</f>
        <v>20000</v>
      </c>
      <c r="E40" s="16">
        <f>$C$11/(1+1/($C$16*$C$22*(1+$C$17)^A40))</f>
        <v>0.13333333333333333</v>
      </c>
      <c r="F40" s="16">
        <f>C17</f>
        <v>0.15</v>
      </c>
      <c r="G40" s="12">
        <f t="shared" ref="G40:G60" si="2">$C$11*B40</f>
        <v>60000</v>
      </c>
      <c r="H40" s="26">
        <f>C21</f>
        <v>3</v>
      </c>
      <c r="I40" s="44"/>
      <c r="J40" s="9"/>
    </row>
    <row r="41" spans="1:13" x14ac:dyDescent="0.2">
      <c r="A41" s="2">
        <v>1</v>
      </c>
      <c r="B41" s="12">
        <f t="shared" si="0"/>
        <v>157500</v>
      </c>
      <c r="C41" s="80">
        <f>$C$17/H40</f>
        <v>4.9999999999999996E-2</v>
      </c>
      <c r="D41" s="12">
        <f t="shared" si="1"/>
        <v>23000</v>
      </c>
      <c r="E41" s="80">
        <f>$C$11/(1+1/($C$16*$C$22*(1+$C$17)^A41))</f>
        <v>0.14603174603174604</v>
      </c>
      <c r="F41" s="16">
        <f t="shared" ref="F41:F60" si="3">D41/D40-1</f>
        <v>0.14999999999999991</v>
      </c>
      <c r="G41" s="12">
        <f t="shared" si="2"/>
        <v>63000</v>
      </c>
      <c r="H41" s="26">
        <f>((1+C41)*H40)/(1+C41*H40)</f>
        <v>2.7391304347826093</v>
      </c>
      <c r="I41" s="87"/>
      <c r="J41" s="88"/>
      <c r="K41" s="16"/>
    </row>
    <row r="42" spans="1:13" x14ac:dyDescent="0.2">
      <c r="A42" s="2">
        <v>2</v>
      </c>
      <c r="B42" s="12">
        <f t="shared" si="0"/>
        <v>166125</v>
      </c>
      <c r="C42" s="80">
        <f>$C$17/H41</f>
        <v>5.4761904761904748E-2</v>
      </c>
      <c r="D42" s="12">
        <f t="shared" si="1"/>
        <v>26449.999999999996</v>
      </c>
      <c r="E42" s="80">
        <f t="shared" ref="E42:E80" si="4">$C$11/(1+1/($C$16*$C$22*(1+$C$17)^A42))</f>
        <v>0.15921745673438675</v>
      </c>
      <c r="F42" s="16">
        <f t="shared" si="3"/>
        <v>0.14999999999999991</v>
      </c>
      <c r="G42" s="12">
        <f t="shared" si="2"/>
        <v>66450</v>
      </c>
      <c r="H42" s="26">
        <f t="shared" ref="H42:H80" si="5">((1+C42)*H41)/(1+C42*H41)</f>
        <v>2.5122873345935735</v>
      </c>
      <c r="I42" s="87"/>
      <c r="J42" s="88"/>
      <c r="K42" s="16"/>
    </row>
    <row r="43" spans="1:13" x14ac:dyDescent="0.2">
      <c r="A43" s="2">
        <v>3</v>
      </c>
      <c r="B43" s="12">
        <f t="shared" si="0"/>
        <v>176043.74999999997</v>
      </c>
      <c r="C43" s="80">
        <f t="shared" ref="C43:C51" si="6">$C$17/H42</f>
        <v>5.9706546275395019E-2</v>
      </c>
      <c r="D43" s="12">
        <f t="shared" si="1"/>
        <v>30417.499999999989</v>
      </c>
      <c r="E43" s="80">
        <f t="shared" si="4"/>
        <v>0.17278375403841373</v>
      </c>
      <c r="F43" s="16">
        <f t="shared" si="3"/>
        <v>0.14999999999999969</v>
      </c>
      <c r="G43" s="12">
        <f t="shared" si="2"/>
        <v>70417.499999999985</v>
      </c>
      <c r="H43" s="26">
        <f t="shared" si="5"/>
        <v>2.3150324648639771</v>
      </c>
      <c r="I43" s="87"/>
      <c r="J43" s="88"/>
    </row>
    <row r="44" spans="1:13" x14ac:dyDescent="0.2">
      <c r="A44" s="2">
        <v>4</v>
      </c>
      <c r="B44" s="12">
        <f t="shared" si="0"/>
        <v>187450.31249999997</v>
      </c>
      <c r="C44" s="80">
        <f t="shared" si="6"/>
        <v>6.4793907764405134E-2</v>
      </c>
      <c r="D44" s="12">
        <f t="shared" si="1"/>
        <v>34980.124999999985</v>
      </c>
      <c r="E44" s="80">
        <f t="shared" si="4"/>
        <v>0.18661011834802887</v>
      </c>
      <c r="F44" s="16">
        <f t="shared" si="3"/>
        <v>0.14999999999999991</v>
      </c>
      <c r="G44" s="12">
        <f t="shared" si="2"/>
        <v>74980.124999999985</v>
      </c>
      <c r="H44" s="26">
        <f t="shared" si="5"/>
        <v>2.1435064911860673</v>
      </c>
      <c r="I44" s="87"/>
      <c r="J44" s="88"/>
    </row>
    <row r="45" spans="1:13" x14ac:dyDescent="0.2">
      <c r="A45" s="2">
        <v>5</v>
      </c>
      <c r="B45" s="12">
        <f t="shared" si="0"/>
        <v>200567.85937499997</v>
      </c>
      <c r="C45" s="80">
        <f t="shared" si="6"/>
        <v>6.99787943805108E-2</v>
      </c>
      <c r="D45" s="12">
        <f t="shared" si="1"/>
        <v>40227.143749999988</v>
      </c>
      <c r="E45" s="80">
        <f t="shared" si="4"/>
        <v>0.20056625161854896</v>
      </c>
      <c r="F45" s="16">
        <f t="shared" si="3"/>
        <v>0.15000000000000013</v>
      </c>
      <c r="G45" s="12">
        <f t="shared" si="2"/>
        <v>80227.143749999988</v>
      </c>
      <c r="H45" s="26">
        <f t="shared" si="5"/>
        <v>1.9943534705965804</v>
      </c>
      <c r="I45" s="87"/>
      <c r="J45" s="88"/>
    </row>
    <row r="46" spans="1:13" x14ac:dyDescent="0.2">
      <c r="A46" s="2">
        <v>6</v>
      </c>
      <c r="B46" s="12">
        <f t="shared" si="0"/>
        <v>215653.03828124996</v>
      </c>
      <c r="C46" s="80">
        <f t="shared" si="6"/>
        <v>7.5212344356955826E-2</v>
      </c>
      <c r="D46" s="12">
        <f t="shared" si="1"/>
        <v>46261.215312499982</v>
      </c>
      <c r="E46" s="80">
        <f t="shared" si="4"/>
        <v>0.21451687247812909</v>
      </c>
      <c r="F46" s="16">
        <f t="shared" si="3"/>
        <v>0.14999999999999991</v>
      </c>
      <c r="G46" s="12">
        <f t="shared" si="2"/>
        <v>86261.21531249999</v>
      </c>
      <c r="H46" s="26">
        <f t="shared" si="5"/>
        <v>1.8646551918231136</v>
      </c>
      <c r="I46" s="87"/>
      <c r="J46" s="88"/>
    </row>
    <row r="47" spans="1:13" x14ac:dyDescent="0.2">
      <c r="A47" s="2">
        <v>7</v>
      </c>
      <c r="B47" s="12">
        <f t="shared" si="0"/>
        <v>233000.99402343741</v>
      </c>
      <c r="C47" s="80">
        <f t="shared" si="6"/>
        <v>8.0443827179298363E-2</v>
      </c>
      <c r="D47" s="12">
        <f t="shared" si="1"/>
        <v>53200.397609374966</v>
      </c>
      <c r="E47" s="80">
        <f t="shared" si="4"/>
        <v>0.2283269126483794</v>
      </c>
      <c r="F47" s="16">
        <f t="shared" si="3"/>
        <v>0.14999999999999969</v>
      </c>
      <c r="G47" s="12">
        <f t="shared" si="2"/>
        <v>93200.397609374966</v>
      </c>
      <c r="H47" s="26">
        <f t="shared" si="5"/>
        <v>1.751874079846186</v>
      </c>
      <c r="I47" s="87"/>
      <c r="J47" s="88"/>
    </row>
    <row r="48" spans="1:13" x14ac:dyDescent="0.2">
      <c r="A48" s="2">
        <v>8</v>
      </c>
      <c r="B48" s="12">
        <f t="shared" si="0"/>
        <v>252951.14312695301</v>
      </c>
      <c r="C48" s="80">
        <f t="shared" si="6"/>
        <v>8.562259224314224E-2</v>
      </c>
      <c r="D48" s="12">
        <f t="shared" si="1"/>
        <v>61180.457250781204</v>
      </c>
      <c r="E48" s="80">
        <f t="shared" si="4"/>
        <v>0.24186669605234995</v>
      </c>
      <c r="F48" s="16">
        <f t="shared" si="3"/>
        <v>0.14999999999999991</v>
      </c>
      <c r="G48" s="12">
        <f t="shared" si="2"/>
        <v>101180.45725078121</v>
      </c>
      <c r="H48" s="26">
        <f t="shared" si="5"/>
        <v>1.6538035476923358</v>
      </c>
      <c r="I48" s="87"/>
      <c r="J48" s="88"/>
    </row>
    <row r="49" spans="1:13" x14ac:dyDescent="0.2">
      <c r="A49" s="2">
        <v>9</v>
      </c>
      <c r="B49" s="12">
        <f t="shared" si="0"/>
        <v>275893.81459599594</v>
      </c>
      <c r="C49" s="80">
        <f t="shared" si="6"/>
        <v>9.0700011019631183E-2</v>
      </c>
      <c r="D49" s="12">
        <f t="shared" si="1"/>
        <v>70357.525838398389</v>
      </c>
      <c r="E49" s="80">
        <f t="shared" si="4"/>
        <v>0.25501668437701713</v>
      </c>
      <c r="F49" s="16">
        <f t="shared" si="3"/>
        <v>0.15000000000000013</v>
      </c>
      <c r="G49" s="12">
        <f t="shared" si="2"/>
        <v>110357.52583839837</v>
      </c>
      <c r="H49" s="26">
        <f t="shared" si="5"/>
        <v>1.5685248240802923</v>
      </c>
      <c r="I49" s="87"/>
      <c r="J49" s="88"/>
    </row>
    <row r="50" spans="1:13" x14ac:dyDescent="0.2">
      <c r="A50" s="2">
        <v>10</v>
      </c>
      <c r="B50" s="12">
        <f t="shared" si="0"/>
        <v>302277.88678539533</v>
      </c>
      <c r="C50" s="80">
        <f t="shared" si="6"/>
        <v>9.5631256641381376E-2</v>
      </c>
      <c r="D50" s="12">
        <f t="shared" si="1"/>
        <v>80911.15471415814</v>
      </c>
      <c r="E50" s="80">
        <f t="shared" si="4"/>
        <v>0.26767143165719454</v>
      </c>
      <c r="F50" s="16">
        <f t="shared" si="3"/>
        <v>0.14999999999999991</v>
      </c>
      <c r="G50" s="12">
        <f t="shared" si="2"/>
        <v>120911.15471415814</v>
      </c>
      <c r="H50" s="26">
        <f t="shared" si="5"/>
        <v>1.4943694122437325</v>
      </c>
      <c r="I50" s="87"/>
      <c r="J50" s="80"/>
    </row>
    <row r="51" spans="1:13" x14ac:dyDescent="0.2">
      <c r="A51" s="2">
        <v>11</v>
      </c>
      <c r="B51" s="12">
        <f t="shared" si="0"/>
        <v>332619.56980320462</v>
      </c>
      <c r="C51" s="80">
        <f t="shared" si="6"/>
        <v>0.1003767868714479</v>
      </c>
      <c r="D51" s="12">
        <f t="shared" si="1"/>
        <v>93047.827921281845</v>
      </c>
      <c r="E51" s="80">
        <f t="shared" si="4"/>
        <v>0.27974249373340809</v>
      </c>
      <c r="F51" s="16">
        <f t="shared" si="3"/>
        <v>0.14999999999999991</v>
      </c>
      <c r="G51" s="12">
        <f t="shared" si="2"/>
        <v>133047.82792128186</v>
      </c>
      <c r="H51" s="26">
        <f t="shared" si="5"/>
        <v>1.4298864454293327</v>
      </c>
      <c r="I51" s="87"/>
      <c r="J51" s="80"/>
    </row>
    <row r="52" spans="1:13" x14ac:dyDescent="0.2">
      <c r="A52" s="2">
        <v>12</v>
      </c>
      <c r="B52" s="12">
        <f t="shared" si="0"/>
        <v>367512.50527368527</v>
      </c>
      <c r="C52" s="80">
        <f>$C$17/H51</f>
        <v>0.10490343515002795</v>
      </c>
      <c r="D52" s="12">
        <f t="shared" si="1"/>
        <v>107005.00210947411</v>
      </c>
      <c r="E52" s="80">
        <f t="shared" si="4"/>
        <v>0.29116016618206736</v>
      </c>
      <c r="F52" s="16">
        <f t="shared" si="3"/>
        <v>0.14999999999999991</v>
      </c>
      <c r="G52" s="12">
        <f t="shared" si="2"/>
        <v>147005.00210947412</v>
      </c>
      <c r="H52" s="26">
        <f t="shared" si="5"/>
        <v>1.373814300373333</v>
      </c>
      <c r="I52" s="87"/>
      <c r="J52" s="80"/>
    </row>
    <row r="53" spans="1:13" x14ac:dyDescent="0.2">
      <c r="A53" s="2">
        <v>13</v>
      </c>
      <c r="B53" s="12">
        <f t="shared" si="0"/>
        <v>407639.38106473809</v>
      </c>
      <c r="C53" s="80">
        <f>$C$17/H52</f>
        <v>0.1091850623182752</v>
      </c>
      <c r="D53" s="12">
        <f t="shared" si="1"/>
        <v>123055.75242589523</v>
      </c>
      <c r="E53" s="80">
        <f t="shared" si="4"/>
        <v>0.30187405373955389</v>
      </c>
      <c r="F53" s="16">
        <f t="shared" si="3"/>
        <v>0.15000000000000013</v>
      </c>
      <c r="G53" s="12">
        <f t="shared" si="2"/>
        <v>163055.75242589525</v>
      </c>
      <c r="H53" s="26">
        <f t="shared" si="5"/>
        <v>1.3250559133681159</v>
      </c>
      <c r="I53" s="87"/>
      <c r="J53" s="80"/>
    </row>
    <row r="54" spans="1:13" x14ac:dyDescent="0.2">
      <c r="A54" s="2">
        <v>14</v>
      </c>
      <c r="B54" s="12">
        <f t="shared" si="0"/>
        <v>453785.28822444874</v>
      </c>
      <c r="C54" s="80">
        <f>$C$17/H53</f>
        <v>0.11320277015233263</v>
      </c>
      <c r="D54" s="12">
        <f t="shared" si="1"/>
        <v>141514.1152897795</v>
      </c>
      <c r="E54" s="80">
        <f t="shared" si="4"/>
        <v>0.31185258526888293</v>
      </c>
      <c r="F54" s="16">
        <f t="shared" si="3"/>
        <v>0.14999999999999991</v>
      </c>
      <c r="G54" s="12">
        <f t="shared" si="2"/>
        <v>181514.1152897795</v>
      </c>
      <c r="H54" s="26">
        <f t="shared" si="5"/>
        <v>1.2826573159722747</v>
      </c>
      <c r="I54" s="87"/>
      <c r="J54" s="80"/>
    </row>
    <row r="55" spans="1:13" x14ac:dyDescent="0.2">
      <c r="A55" s="2">
        <v>15</v>
      </c>
      <c r="B55" s="12">
        <f t="shared" si="0"/>
        <v>506853.08145811601</v>
      </c>
      <c r="C55" s="80">
        <f t="shared" ref="C55:C56" si="7">$C$17/H54</f>
        <v>0.116944719475831</v>
      </c>
      <c r="D55" s="12">
        <f t="shared" si="1"/>
        <v>162741.2325832464</v>
      </c>
      <c r="E55" s="80">
        <f t="shared" si="4"/>
        <v>0.32108166752202055</v>
      </c>
      <c r="F55" s="16">
        <f t="shared" si="3"/>
        <v>0.14999999999999991</v>
      </c>
      <c r="G55" s="12">
        <f t="shared" si="2"/>
        <v>202741.23258324643</v>
      </c>
      <c r="H55" s="26">
        <f t="shared" si="5"/>
        <v>1.2457889704106739</v>
      </c>
      <c r="I55" s="87"/>
      <c r="J55" s="80"/>
    </row>
    <row r="56" spans="1:13" x14ac:dyDescent="0.2">
      <c r="A56" s="2">
        <v>16</v>
      </c>
      <c r="B56" s="12">
        <f t="shared" si="0"/>
        <v>567881.04367683327</v>
      </c>
      <c r="C56" s="80">
        <f t="shared" si="7"/>
        <v>0.1204056253207576</v>
      </c>
      <c r="D56" s="12">
        <f t="shared" si="1"/>
        <v>187152.41747073331</v>
      </c>
      <c r="E56" s="80">
        <f t="shared" si="4"/>
        <v>0.32956271309742297</v>
      </c>
      <c r="F56" s="16">
        <f t="shared" si="3"/>
        <v>0.14999999999999969</v>
      </c>
      <c r="G56" s="12">
        <f t="shared" si="2"/>
        <v>227152.41747073331</v>
      </c>
      <c r="H56" s="26">
        <f t="shared" si="5"/>
        <v>1.2137295394875427</v>
      </c>
      <c r="I56" s="87"/>
      <c r="J56" s="80"/>
    </row>
    <row r="57" spans="1:13" x14ac:dyDescent="0.2">
      <c r="A57" s="2">
        <v>17</v>
      </c>
      <c r="B57" s="12">
        <f t="shared" si="0"/>
        <v>638063.20022835827</v>
      </c>
      <c r="C57" s="80">
        <f>$C$17/H56</f>
        <v>0.12358601741153351</v>
      </c>
      <c r="D57" s="12">
        <f t="shared" si="1"/>
        <v>215225.2800913433</v>
      </c>
      <c r="E57" s="80">
        <f t="shared" si="4"/>
        <v>0.33731028527317625</v>
      </c>
      <c r="F57" s="16">
        <f t="shared" si="3"/>
        <v>0.14999999999999991</v>
      </c>
      <c r="G57" s="12">
        <f t="shared" si="2"/>
        <v>255225.28009134333</v>
      </c>
      <c r="H57" s="26">
        <f t="shared" si="5"/>
        <v>1.1858517734674285</v>
      </c>
      <c r="I57" s="87"/>
      <c r="J57" s="80"/>
    </row>
    <row r="58" spans="1:13" x14ac:dyDescent="0.2">
      <c r="A58" s="2">
        <v>18</v>
      </c>
      <c r="B58" s="12">
        <f t="shared" si="0"/>
        <v>718772.68026261195</v>
      </c>
      <c r="C58" s="80">
        <f>$C$17/H57</f>
        <v>0.12649135697744099</v>
      </c>
      <c r="D58" s="12">
        <f t="shared" si="1"/>
        <v>247509.07210504476</v>
      </c>
      <c r="E58" s="80">
        <f t="shared" si="4"/>
        <v>0.3443495821441272</v>
      </c>
      <c r="F58" s="16">
        <f t="shared" si="3"/>
        <v>0.14999999999999991</v>
      </c>
      <c r="G58" s="12">
        <f t="shared" si="2"/>
        <v>287509.07210504479</v>
      </c>
      <c r="H58" s="26">
        <f t="shared" si="5"/>
        <v>1.1616102377977642</v>
      </c>
      <c r="I58" s="87"/>
      <c r="J58" s="80"/>
    </row>
    <row r="59" spans="1:13" x14ac:dyDescent="0.2">
      <c r="A59" s="2">
        <v>19</v>
      </c>
      <c r="B59" s="12">
        <f t="shared" si="0"/>
        <v>811588.58230200363</v>
      </c>
      <c r="C59" s="80">
        <f t="shared" ref="C59:C67" si="8">$C$17/H58</f>
        <v>0.1291310933040476</v>
      </c>
      <c r="D59" s="12">
        <f t="shared" si="1"/>
        <v>284635.43292080145</v>
      </c>
      <c r="E59" s="80">
        <f t="shared" si="4"/>
        <v>0.35071394438972603</v>
      </c>
      <c r="F59" s="16">
        <f t="shared" si="3"/>
        <v>0.14999999999999991</v>
      </c>
      <c r="G59" s="12">
        <f t="shared" si="2"/>
        <v>324635.43292080145</v>
      </c>
      <c r="H59" s="26">
        <f t="shared" si="5"/>
        <v>1.1405306415632734</v>
      </c>
      <c r="I59" s="87"/>
      <c r="J59" s="80"/>
    </row>
    <row r="60" spans="1:13" x14ac:dyDescent="0.2">
      <c r="A60" s="9">
        <v>20</v>
      </c>
      <c r="B60" s="44">
        <f t="shared" si="0"/>
        <v>918326.86964730406</v>
      </c>
      <c r="C60" s="80">
        <f t="shared" si="8"/>
        <v>0.13151772914614712</v>
      </c>
      <c r="D60" s="44">
        <f t="shared" si="1"/>
        <v>327330.74785892165</v>
      </c>
      <c r="E60" s="80">
        <f t="shared" si="4"/>
        <v>0.35644252463682941</v>
      </c>
      <c r="F60" s="80">
        <f t="shared" si="3"/>
        <v>0.14999999999999991</v>
      </c>
      <c r="G60" s="44">
        <f t="shared" si="2"/>
        <v>367330.74785892165</v>
      </c>
      <c r="H60" s="26">
        <f t="shared" si="5"/>
        <v>1.1222005578811074</v>
      </c>
      <c r="I60" s="87"/>
      <c r="J60" s="80"/>
    </row>
    <row r="61" spans="1:13" x14ac:dyDescent="0.2">
      <c r="A61" s="2">
        <v>21</v>
      </c>
      <c r="B61" s="44">
        <f t="shared" si="0"/>
        <v>1041075.9000943997</v>
      </c>
      <c r="C61" s="80">
        <f t="shared" si="8"/>
        <v>0.13366594673881091</v>
      </c>
      <c r="D61" s="44">
        <f t="shared" si="1"/>
        <v>376430.36003775988</v>
      </c>
      <c r="E61" s="80">
        <f t="shared" si="4"/>
        <v>0.36157820962297466</v>
      </c>
      <c r="F61" s="80">
        <f t="shared" ref="F61:F80" si="9">D61/D60-1</f>
        <v>0.14999999999999991</v>
      </c>
      <c r="G61" s="44">
        <f t="shared" ref="G61:G80" si="10">$C$11*B61</f>
        <v>416430.36003775988</v>
      </c>
      <c r="H61" s="26">
        <f t="shared" si="5"/>
        <v>1.1062613546792239</v>
      </c>
      <c r="I61" s="87"/>
      <c r="L61" s="31"/>
      <c r="M61" s="16"/>
    </row>
    <row r="62" spans="1:13" x14ac:dyDescent="0.2">
      <c r="A62" s="9">
        <v>22</v>
      </c>
      <c r="B62" s="44">
        <f t="shared" si="0"/>
        <v>1182237.2851085595</v>
      </c>
      <c r="C62" s="80">
        <f t="shared" si="8"/>
        <v>0.13559182860861538</v>
      </c>
      <c r="D62" s="44">
        <f t="shared" si="1"/>
        <v>432894.91404342384</v>
      </c>
      <c r="E62" s="80">
        <f t="shared" si="4"/>
        <v>0.36616584462033192</v>
      </c>
      <c r="F62" s="80">
        <f t="shared" si="9"/>
        <v>0.14999999999999991</v>
      </c>
      <c r="G62" s="44">
        <f t="shared" si="10"/>
        <v>472894.91404342384</v>
      </c>
      <c r="H62" s="26">
        <f t="shared" si="5"/>
        <v>1.0924011779819338</v>
      </c>
      <c r="I62" s="87"/>
      <c r="L62" s="31"/>
      <c r="M62" s="16"/>
    </row>
    <row r="63" spans="1:13" x14ac:dyDescent="0.2">
      <c r="A63" s="2">
        <v>23</v>
      </c>
      <c r="B63" s="44">
        <f t="shared" si="0"/>
        <v>1344572.8778748433</v>
      </c>
      <c r="C63" s="80">
        <f t="shared" si="8"/>
        <v>0.13731219173262435</v>
      </c>
      <c r="D63" s="44">
        <f t="shared" si="1"/>
        <v>497829.15114993736</v>
      </c>
      <c r="E63" s="80">
        <f t="shared" si="4"/>
        <v>0.37025077579787141</v>
      </c>
      <c r="F63" s="80">
        <f t="shared" si="9"/>
        <v>0.14999999999999991</v>
      </c>
      <c r="G63" s="44">
        <f t="shared" si="10"/>
        <v>537829.1511499373</v>
      </c>
      <c r="H63" s="26">
        <f t="shared" si="5"/>
        <v>1.0803488504190728</v>
      </c>
      <c r="I63" s="87"/>
      <c r="L63" s="31"/>
      <c r="M63" s="16"/>
    </row>
    <row r="64" spans="1:13" x14ac:dyDescent="0.2">
      <c r="A64" s="9">
        <v>24</v>
      </c>
      <c r="B64" s="44">
        <f t="shared" si="0"/>
        <v>1531258.8095560698</v>
      </c>
      <c r="C64" s="80">
        <f t="shared" si="8"/>
        <v>0.13884404092420169</v>
      </c>
      <c r="D64" s="44">
        <f t="shared" si="1"/>
        <v>572503.52382242784</v>
      </c>
      <c r="E64" s="80">
        <f t="shared" si="4"/>
        <v>0.37387770130668085</v>
      </c>
      <c r="F64" s="80">
        <f t="shared" si="9"/>
        <v>0.14999999999999969</v>
      </c>
      <c r="G64" s="44">
        <f t="shared" si="10"/>
        <v>612503.52382242796</v>
      </c>
      <c r="H64" s="26">
        <f t="shared" si="5"/>
        <v>1.0698685655818025</v>
      </c>
      <c r="I64" s="87"/>
      <c r="L64" s="31"/>
      <c r="M64" s="16"/>
    </row>
    <row r="65" spans="1:13" x14ac:dyDescent="0.2">
      <c r="A65" s="2">
        <v>25</v>
      </c>
      <c r="B65" s="44">
        <f t="shared" si="0"/>
        <v>1745947.6309894801</v>
      </c>
      <c r="C65" s="80">
        <f t="shared" si="8"/>
        <v>0.14020413799000522</v>
      </c>
      <c r="D65" s="44">
        <f t="shared" si="1"/>
        <v>658379.05239579198</v>
      </c>
      <c r="E65" s="80">
        <f t="shared" si="4"/>
        <v>0.3770898053927707</v>
      </c>
      <c r="F65" s="80">
        <f t="shared" si="9"/>
        <v>0.14999999999999991</v>
      </c>
      <c r="G65" s="44">
        <f t="shared" si="10"/>
        <v>698379.0523957921</v>
      </c>
      <c r="H65" s="26">
        <f t="shared" si="5"/>
        <v>1.0607552744189588</v>
      </c>
      <c r="I65" s="87"/>
      <c r="L65" s="31"/>
      <c r="M65" s="16"/>
    </row>
    <row r="66" spans="1:13" x14ac:dyDescent="0.2">
      <c r="A66" s="9">
        <v>26</v>
      </c>
      <c r="B66" s="44">
        <f t="shared" si="0"/>
        <v>1992839.7756379021</v>
      </c>
      <c r="C66" s="80">
        <f t="shared" si="8"/>
        <v>0.14140867702228893</v>
      </c>
      <c r="D66" s="44">
        <f t="shared" si="1"/>
        <v>757135.91025516076</v>
      </c>
      <c r="E66" s="80">
        <f t="shared" si="4"/>
        <v>0.37992814049127654</v>
      </c>
      <c r="F66" s="80">
        <f t="shared" si="9"/>
        <v>0.14999999999999991</v>
      </c>
      <c r="G66" s="44">
        <f t="shared" si="10"/>
        <v>797135.91025516088</v>
      </c>
      <c r="H66" s="26">
        <f t="shared" si="5"/>
        <v>1.0528306734077904</v>
      </c>
      <c r="I66" s="87"/>
      <c r="L66" s="31"/>
      <c r="M66" s="16"/>
    </row>
    <row r="67" spans="1:13" x14ac:dyDescent="0.2">
      <c r="A67" s="2">
        <v>27</v>
      </c>
      <c r="B67" s="44">
        <f t="shared" si="0"/>
        <v>2276765.7419835869</v>
      </c>
      <c r="C67" s="80">
        <f t="shared" si="8"/>
        <v>0.14247305268422861</v>
      </c>
      <c r="D67" s="44">
        <f t="shared" si="1"/>
        <v>870706.29679343489</v>
      </c>
      <c r="E67" s="80">
        <f t="shared" si="4"/>
        <v>0.38243121843306083</v>
      </c>
      <c r="F67" s="80">
        <f t="shared" si="9"/>
        <v>0.14999999999999991</v>
      </c>
      <c r="G67" s="44">
        <f t="shared" si="10"/>
        <v>910706.29679343477</v>
      </c>
      <c r="H67" s="26">
        <f t="shared" si="5"/>
        <v>1.0459397160067743</v>
      </c>
      <c r="I67" s="87"/>
      <c r="L67" s="31"/>
      <c r="M67" s="16"/>
    </row>
    <row r="68" spans="1:13" x14ac:dyDescent="0.2">
      <c r="A68" s="9">
        <v>28</v>
      </c>
      <c r="B68" s="44">
        <f t="shared" si="0"/>
        <v>2603280.603281125</v>
      </c>
      <c r="C68" s="80">
        <f>$C$17/H67</f>
        <v>0.14341170691239769</v>
      </c>
      <c r="D68" s="44">
        <f t="shared" si="1"/>
        <v>1001312.2413124499</v>
      </c>
      <c r="E68" s="80">
        <f t="shared" si="4"/>
        <v>0.38463477200668089</v>
      </c>
      <c r="F68" s="80">
        <f t="shared" si="9"/>
        <v>0.14999999999999969</v>
      </c>
      <c r="G68" s="44">
        <f t="shared" si="10"/>
        <v>1041312.24131245</v>
      </c>
      <c r="H68" s="26">
        <f t="shared" si="5"/>
        <v>1.0399475791363255</v>
      </c>
      <c r="I68" s="87"/>
      <c r="L68" s="31"/>
      <c r="M68" s="16"/>
    </row>
    <row r="69" spans="1:13" x14ac:dyDescent="0.2">
      <c r="A69" s="2">
        <v>29</v>
      </c>
      <c r="B69" s="44">
        <f t="shared" si="0"/>
        <v>2978772.6937732934</v>
      </c>
      <c r="C69" s="80">
        <f>$C$17/H68</f>
        <v>0.14423803950250522</v>
      </c>
      <c r="D69" s="44">
        <f t="shared" si="1"/>
        <v>1151509.0775093173</v>
      </c>
      <c r="E69" s="80">
        <f t="shared" si="4"/>
        <v>0.38657165077294608</v>
      </c>
      <c r="F69" s="80">
        <f t="shared" si="9"/>
        <v>0.14999999999999991</v>
      </c>
      <c r="G69" s="44">
        <f t="shared" si="10"/>
        <v>1191509.0775093173</v>
      </c>
      <c r="H69" s="26">
        <f t="shared" si="5"/>
        <v>1.0347370253359351</v>
      </c>
      <c r="I69" s="87"/>
      <c r="L69" s="31"/>
      <c r="M69" s="16"/>
    </row>
    <row r="70" spans="1:13" x14ac:dyDescent="0.2">
      <c r="A70" s="9">
        <v>30</v>
      </c>
      <c r="B70" s="44">
        <f t="shared" si="0"/>
        <v>3410588.5978392875</v>
      </c>
      <c r="C70" s="80">
        <f>$C$17/H69</f>
        <v>0.14496436903985471</v>
      </c>
      <c r="D70" s="44">
        <f t="shared" si="1"/>
        <v>1324235.4391357151</v>
      </c>
      <c r="E70" s="80">
        <f t="shared" si="4"/>
        <v>0.3882718191149348</v>
      </c>
      <c r="F70" s="80">
        <f t="shared" si="9"/>
        <v>0.15000000000000013</v>
      </c>
      <c r="G70" s="44">
        <f t="shared" si="10"/>
        <v>1364235.4391357151</v>
      </c>
      <c r="H70" s="26">
        <f t="shared" si="5"/>
        <v>1.0302061089877699</v>
      </c>
      <c r="I70" s="87"/>
      <c r="L70" s="31"/>
      <c r="M70" s="16"/>
    </row>
    <row r="71" spans="1:13" x14ac:dyDescent="0.2">
      <c r="A71" s="2">
        <v>31</v>
      </c>
      <c r="B71" s="44">
        <f t="shared" si="0"/>
        <v>3907176.8875151798</v>
      </c>
      <c r="C71" s="80">
        <f t="shared" ref="C71:C79" si="11">$C$17/H70</f>
        <v>0.14560193216810047</v>
      </c>
      <c r="D71" s="44">
        <f t="shared" si="1"/>
        <v>1522870.7550060719</v>
      </c>
      <c r="E71" s="80">
        <f t="shared" si="4"/>
        <v>0.3897624292035986</v>
      </c>
      <c r="F71" s="80">
        <f t="shared" si="9"/>
        <v>0.14999999999999969</v>
      </c>
      <c r="G71" s="44">
        <f t="shared" si="10"/>
        <v>1562870.7550060721</v>
      </c>
      <c r="H71" s="26">
        <f t="shared" si="5"/>
        <v>1.0262661817284957</v>
      </c>
      <c r="I71" s="87"/>
      <c r="L71" s="31"/>
      <c r="M71" s="16"/>
    </row>
    <row r="72" spans="1:13" x14ac:dyDescent="0.2">
      <c r="A72" s="9">
        <v>32</v>
      </c>
      <c r="B72" s="44">
        <f t="shared" si="0"/>
        <v>4478253.420642456</v>
      </c>
      <c r="C72" s="80">
        <f t="shared" si="11"/>
        <v>0.14616091095134937</v>
      </c>
      <c r="D72" s="44">
        <f t="shared" si="1"/>
        <v>1751301.3682569824</v>
      </c>
      <c r="E72" s="80">
        <f t="shared" si="4"/>
        <v>0.39106794630790198</v>
      </c>
      <c r="F72" s="80">
        <f t="shared" si="9"/>
        <v>0.14999999999999991</v>
      </c>
      <c r="G72" s="44">
        <f t="shared" si="10"/>
        <v>1791301.3682569824</v>
      </c>
      <c r="H72" s="26">
        <f t="shared" si="5"/>
        <v>1.0228401580247788</v>
      </c>
      <c r="I72" s="87"/>
      <c r="L72" s="31"/>
      <c r="M72" s="16"/>
    </row>
    <row r="73" spans="1:13" x14ac:dyDescent="0.2">
      <c r="A73" s="2">
        <v>33</v>
      </c>
      <c r="B73" s="44">
        <f t="shared" si="0"/>
        <v>5134991.433738823</v>
      </c>
      <c r="C73" s="80">
        <f t="shared" si="11"/>
        <v>0.14665047986546317</v>
      </c>
      <c r="D73" s="44">
        <f t="shared" si="1"/>
        <v>2013996.5734955294</v>
      </c>
      <c r="E73" s="80">
        <f t="shared" si="4"/>
        <v>0.39221030832939963</v>
      </c>
      <c r="F73" s="80">
        <f t="shared" si="9"/>
        <v>0.14999999999999969</v>
      </c>
      <c r="G73" s="44">
        <f t="shared" si="10"/>
        <v>2053996.5734955294</v>
      </c>
      <c r="H73" s="26">
        <f t="shared" si="5"/>
        <v>1.0198610069780685</v>
      </c>
      <c r="I73" s="87"/>
      <c r="L73" s="31"/>
      <c r="M73" s="16"/>
    </row>
    <row r="74" spans="1:13" x14ac:dyDescent="0.2">
      <c r="A74" s="9">
        <v>34</v>
      </c>
      <c r="B74" s="44">
        <f t="shared" si="0"/>
        <v>5890240.1487996466</v>
      </c>
      <c r="C74" s="80">
        <f t="shared" si="11"/>
        <v>0.14707886562352476</v>
      </c>
      <c r="D74" s="44">
        <f t="shared" si="1"/>
        <v>2316096.059519859</v>
      </c>
      <c r="E74" s="80">
        <f t="shared" si="4"/>
        <v>0.39320910540325738</v>
      </c>
      <c r="F74" s="80">
        <f t="shared" si="9"/>
        <v>0.15000000000000013</v>
      </c>
      <c r="G74" s="44">
        <f t="shared" si="10"/>
        <v>2356096.0595198586</v>
      </c>
      <c r="H74" s="26">
        <f t="shared" si="5"/>
        <v>1.0172704408504942</v>
      </c>
      <c r="I74" s="87"/>
      <c r="L74" s="31"/>
      <c r="M74" s="16"/>
    </row>
    <row r="75" spans="1:13" x14ac:dyDescent="0.2">
      <c r="A75" s="2">
        <v>35</v>
      </c>
      <c r="B75" s="44">
        <f t="shared" si="0"/>
        <v>6758776.1711195922</v>
      </c>
      <c r="C75" s="80">
        <f t="shared" si="11"/>
        <v>0.14745341452622149</v>
      </c>
      <c r="D75" s="44">
        <f t="shared" si="1"/>
        <v>2663510.468447837</v>
      </c>
      <c r="E75" s="80">
        <f t="shared" si="4"/>
        <v>0.39408176880144064</v>
      </c>
      <c r="F75" s="80">
        <f t="shared" si="9"/>
        <v>0.14999999999999969</v>
      </c>
      <c r="G75" s="44">
        <f t="shared" si="10"/>
        <v>2703510.468447837</v>
      </c>
      <c r="H75" s="26">
        <f t="shared" si="5"/>
        <v>1.0150177746526037</v>
      </c>
      <c r="I75" s="87"/>
      <c r="L75" s="31"/>
      <c r="M75" s="16"/>
    </row>
    <row r="76" spans="1:13" x14ac:dyDescent="0.2">
      <c r="A76" s="9">
        <v>36</v>
      </c>
      <c r="B76" s="44">
        <f t="shared" si="0"/>
        <v>7757592.5967875319</v>
      </c>
      <c r="C76" s="80">
        <f t="shared" si="11"/>
        <v>0.14778066330054018</v>
      </c>
      <c r="D76" s="44">
        <f t="shared" si="1"/>
        <v>3063037.0387150128</v>
      </c>
      <c r="E76" s="80">
        <f t="shared" si="4"/>
        <v>0.39484376119254266</v>
      </c>
      <c r="F76" s="80">
        <f t="shared" si="9"/>
        <v>0.15000000000000013</v>
      </c>
      <c r="G76" s="44">
        <f t="shared" si="10"/>
        <v>3103037.0387150128</v>
      </c>
      <c r="H76" s="26">
        <f t="shared" si="5"/>
        <v>1.0130589344805252</v>
      </c>
      <c r="I76" s="87"/>
      <c r="L76" s="31"/>
      <c r="M76" s="16"/>
    </row>
    <row r="77" spans="1:13" x14ac:dyDescent="0.2">
      <c r="A77" s="2">
        <v>37</v>
      </c>
      <c r="B77" s="44">
        <f t="shared" si="0"/>
        <v>8906231.4863056615</v>
      </c>
      <c r="C77" s="80">
        <f t="shared" si="11"/>
        <v>0.14806641044720342</v>
      </c>
      <c r="D77" s="44">
        <f t="shared" si="1"/>
        <v>3522492.5945222643</v>
      </c>
      <c r="E77" s="80">
        <f t="shared" si="4"/>
        <v>0.39550876259375201</v>
      </c>
      <c r="F77" s="80">
        <f t="shared" si="9"/>
        <v>0.14999999999999991</v>
      </c>
      <c r="G77" s="44">
        <f t="shared" si="10"/>
        <v>3562492.5945222648</v>
      </c>
      <c r="H77" s="26">
        <f t="shared" si="5"/>
        <v>1.0113555952004567</v>
      </c>
      <c r="I77" s="87"/>
      <c r="L77" s="31"/>
      <c r="M77" s="16"/>
    </row>
    <row r="78" spans="1:13" x14ac:dyDescent="0.2">
      <c r="A78" s="9">
        <v>38</v>
      </c>
      <c r="B78" s="44">
        <f t="shared" si="0"/>
        <v>10227166.20925151</v>
      </c>
      <c r="C78" s="80">
        <f t="shared" si="11"/>
        <v>0.14831578597265693</v>
      </c>
      <c r="D78" s="44">
        <f t="shared" si="1"/>
        <v>4050866.4837006042</v>
      </c>
      <c r="E78" s="80">
        <f t="shared" si="4"/>
        <v>0.39608884815386924</v>
      </c>
      <c r="F78" s="80">
        <f t="shared" si="9"/>
        <v>0.15000000000000013</v>
      </c>
      <c r="G78" s="44">
        <f t="shared" si="10"/>
        <v>4090866.4837006042</v>
      </c>
      <c r="H78" s="26">
        <f t="shared" si="5"/>
        <v>1.0098744306090928</v>
      </c>
      <c r="I78" s="87"/>
      <c r="L78" s="31"/>
      <c r="M78" s="16"/>
    </row>
    <row r="79" spans="1:13" x14ac:dyDescent="0.2">
      <c r="A79" s="2">
        <v>39</v>
      </c>
      <c r="B79" s="44">
        <f t="shared" si="0"/>
        <v>11746241.140639234</v>
      </c>
      <c r="C79" s="80">
        <f t="shared" si="11"/>
        <v>0.14853331805770092</v>
      </c>
      <c r="D79" s="44">
        <f t="shared" si="1"/>
        <v>4658496.456255693</v>
      </c>
      <c r="E79" s="80">
        <f t="shared" si="4"/>
        <v>0.39659465530112359</v>
      </c>
      <c r="F79" s="80">
        <f t="shared" si="9"/>
        <v>0.14999999999999947</v>
      </c>
      <c r="G79" s="44">
        <f t="shared" si="10"/>
        <v>4698496.4562556939</v>
      </c>
      <c r="H79" s="26">
        <f t="shared" si="5"/>
        <v>1.008586461399211</v>
      </c>
      <c r="I79" s="87"/>
      <c r="L79" s="31"/>
      <c r="M79" s="16"/>
    </row>
    <row r="80" spans="1:13" x14ac:dyDescent="0.2">
      <c r="A80" s="11">
        <v>40</v>
      </c>
      <c r="B80" s="27">
        <f t="shared" si="0"/>
        <v>13493177.311735118</v>
      </c>
      <c r="C80" s="28">
        <f>$C$17/H79</f>
        <v>0.1487229957379213</v>
      </c>
      <c r="D80" s="27">
        <f t="shared" si="1"/>
        <v>5357270.9246940473</v>
      </c>
      <c r="E80" s="28">
        <f t="shared" si="4"/>
        <v>0.39703553884486409</v>
      </c>
      <c r="F80" s="28">
        <f t="shared" si="9"/>
        <v>0.15000000000000013</v>
      </c>
      <c r="G80" s="27">
        <f t="shared" si="10"/>
        <v>5397270.9246940473</v>
      </c>
      <c r="H80" s="76">
        <f t="shared" si="5"/>
        <v>1.0074664881732269</v>
      </c>
      <c r="I80" s="87"/>
      <c r="L80" s="31"/>
      <c r="M80" s="16"/>
    </row>
    <row r="81" spans="1:10" x14ac:dyDescent="0.2">
      <c r="E81" s="16"/>
      <c r="F81" s="16"/>
      <c r="H81" s="12"/>
      <c r="I81" s="30"/>
    </row>
    <row r="82" spans="1:10" x14ac:dyDescent="0.2">
      <c r="A82" s="39" t="s">
        <v>27</v>
      </c>
      <c r="B82" s="29"/>
      <c r="C82" s="16"/>
      <c r="D82" s="12"/>
      <c r="E82" s="16"/>
      <c r="F82" s="16"/>
      <c r="H82" s="12"/>
      <c r="I82" s="30"/>
    </row>
    <row r="83" spans="1:10" x14ac:dyDescent="0.2">
      <c r="A83" s="39" t="s">
        <v>28</v>
      </c>
      <c r="B83" s="29"/>
      <c r="C83" s="16"/>
      <c r="D83" s="12"/>
      <c r="E83" s="16"/>
      <c r="F83" s="16"/>
      <c r="H83" s="12"/>
      <c r="I83" s="30"/>
    </row>
    <row r="84" spans="1:10" x14ac:dyDescent="0.2">
      <c r="A84" s="81" t="s">
        <v>14</v>
      </c>
      <c r="B84" s="82" t="s">
        <v>29</v>
      </c>
      <c r="C84" s="82" t="s">
        <v>30</v>
      </c>
      <c r="D84" s="12"/>
      <c r="E84" s="16"/>
      <c r="F84" s="16"/>
      <c r="H84" s="12"/>
      <c r="I84" s="30"/>
    </row>
    <row r="85" spans="1:10" x14ac:dyDescent="0.2">
      <c r="A85" s="83">
        <v>0</v>
      </c>
      <c r="B85" s="84">
        <f>H40</f>
        <v>3</v>
      </c>
      <c r="C85" s="85"/>
      <c r="D85" s="12"/>
      <c r="E85" s="16"/>
      <c r="F85" s="16"/>
      <c r="H85" s="12"/>
      <c r="I85" s="30"/>
    </row>
    <row r="86" spans="1:10" x14ac:dyDescent="0.2">
      <c r="A86" s="83">
        <v>1</v>
      </c>
      <c r="B86" s="84">
        <f t="shared" ref="B86:B87" si="12">H41</f>
        <v>2.7391304347826093</v>
      </c>
      <c r="C86" s="85">
        <f>C41</f>
        <v>4.9999999999999996E-2</v>
      </c>
      <c r="D86" s="12"/>
      <c r="E86" s="16"/>
      <c r="F86" s="16"/>
      <c r="H86" s="12"/>
      <c r="I86" s="30"/>
    </row>
    <row r="87" spans="1:10" x14ac:dyDescent="0.2">
      <c r="A87" s="83">
        <v>2</v>
      </c>
      <c r="B87" s="84">
        <f t="shared" si="12"/>
        <v>2.5122873345935735</v>
      </c>
      <c r="C87" s="85">
        <f>C42</f>
        <v>5.4761904761904748E-2</v>
      </c>
      <c r="D87" s="12"/>
      <c r="E87" s="16"/>
      <c r="F87" s="16"/>
      <c r="H87" s="12"/>
      <c r="I87" s="30"/>
    </row>
    <row r="88" spans="1:10" x14ac:dyDescent="0.2">
      <c r="A88" s="83">
        <v>3</v>
      </c>
      <c r="B88" s="86">
        <f>H43</f>
        <v>2.3150324648639771</v>
      </c>
      <c r="C88" s="85">
        <f>C43</f>
        <v>5.9706546275395019E-2</v>
      </c>
      <c r="D88" s="12"/>
      <c r="E88" s="16"/>
      <c r="F88" s="16"/>
      <c r="H88" s="12"/>
      <c r="I88" s="30"/>
    </row>
    <row r="89" spans="1:10" x14ac:dyDescent="0.2">
      <c r="B89" s="29"/>
      <c r="C89" s="16"/>
      <c r="D89" s="12"/>
      <c r="E89" s="16"/>
      <c r="F89" s="16"/>
      <c r="H89" s="12"/>
      <c r="I89" s="30"/>
    </row>
    <row r="90" spans="1:10" x14ac:dyDescent="0.2">
      <c r="A90" s="2" t="s">
        <v>43</v>
      </c>
      <c r="B90" s="29"/>
      <c r="C90" s="16"/>
      <c r="D90" s="12"/>
      <c r="E90" s="16"/>
      <c r="F90" s="16"/>
      <c r="H90" s="12"/>
      <c r="I90" s="30"/>
    </row>
    <row r="91" spans="1:10" x14ac:dyDescent="0.2">
      <c r="A91" s="133" t="s">
        <v>31</v>
      </c>
      <c r="B91" s="134"/>
      <c r="C91" s="135" t="s">
        <v>32</v>
      </c>
      <c r="D91" s="136"/>
      <c r="E91" s="135" t="s">
        <v>33</v>
      </c>
      <c r="F91" s="136"/>
      <c r="G91" s="133" t="s">
        <v>34</v>
      </c>
      <c r="H91" s="134"/>
      <c r="I91" s="137" t="s">
        <v>35</v>
      </c>
      <c r="J91" s="138"/>
    </row>
    <row r="92" spans="1:10" x14ac:dyDescent="0.2">
      <c r="A92" s="2">
        <f>A85</f>
        <v>0</v>
      </c>
      <c r="B92" s="29">
        <v>0.14000000000000001</v>
      </c>
      <c r="C92" s="67">
        <v>1</v>
      </c>
      <c r="D92" s="50">
        <f>B93</f>
        <v>4.9999999999999996E-2</v>
      </c>
      <c r="E92" s="67">
        <v>1</v>
      </c>
      <c r="F92" s="16">
        <f>D93</f>
        <v>0.1275</v>
      </c>
      <c r="G92" s="2">
        <v>2</v>
      </c>
      <c r="H92" s="16">
        <f>F93</f>
        <v>5.4761904761904748E-2</v>
      </c>
      <c r="I92" s="89">
        <v>2</v>
      </c>
      <c r="J92" s="75">
        <f>H93</f>
        <v>0.11700000000000001</v>
      </c>
    </row>
    <row r="93" spans="1:10" x14ac:dyDescent="0.2">
      <c r="A93" s="2">
        <f>A86</f>
        <v>1</v>
      </c>
      <c r="B93" s="29">
        <f>C86</f>
        <v>4.9999999999999996E-2</v>
      </c>
      <c r="C93" s="67">
        <v>1</v>
      </c>
      <c r="D93" s="90">
        <v>0.1275</v>
      </c>
      <c r="E93" s="67">
        <v>2</v>
      </c>
      <c r="F93" s="16">
        <f>C87</f>
        <v>5.4761904761904748E-2</v>
      </c>
      <c r="G93" s="2">
        <v>2</v>
      </c>
      <c r="H93" s="16">
        <v>0.11700000000000001</v>
      </c>
      <c r="I93" s="89">
        <v>3</v>
      </c>
      <c r="J93" s="75">
        <f>C88</f>
        <v>5.9706546275395019E-2</v>
      </c>
    </row>
    <row r="94" spans="1:10" x14ac:dyDescent="0.2">
      <c r="B94" s="29"/>
      <c r="C94" s="16"/>
      <c r="D94" s="12"/>
      <c r="E94" s="16"/>
      <c r="F94" s="16"/>
      <c r="H94" s="12"/>
      <c r="I94" s="30"/>
    </row>
    <row r="95" spans="1:10" x14ac:dyDescent="0.2">
      <c r="B95" s="29"/>
      <c r="C95" s="16"/>
      <c r="D95" s="12"/>
      <c r="E95" s="16"/>
      <c r="F95" s="16"/>
      <c r="H95" s="12"/>
      <c r="I95" s="30"/>
    </row>
    <row r="119" spans="1:1" x14ac:dyDescent="0.2">
      <c r="A119" s="1" t="s">
        <v>175</v>
      </c>
    </row>
  </sheetData>
  <mergeCells count="32">
    <mergeCell ref="B31:D31"/>
    <mergeCell ref="E31:G31"/>
    <mergeCell ref="H31:J31"/>
    <mergeCell ref="B32:D32"/>
    <mergeCell ref="E32:G32"/>
    <mergeCell ref="H32:J32"/>
    <mergeCell ref="B29:D29"/>
    <mergeCell ref="E29:G29"/>
    <mergeCell ref="H29:J29"/>
    <mergeCell ref="B30:D30"/>
    <mergeCell ref="E30:G30"/>
    <mergeCell ref="H30:J30"/>
    <mergeCell ref="B27:D27"/>
    <mergeCell ref="E27:G27"/>
    <mergeCell ref="H27:J27"/>
    <mergeCell ref="B28:D28"/>
    <mergeCell ref="E28:G28"/>
    <mergeCell ref="H28:J28"/>
    <mergeCell ref="B25:D25"/>
    <mergeCell ref="E25:G25"/>
    <mergeCell ref="H25:J25"/>
    <mergeCell ref="B26:D26"/>
    <mergeCell ref="E26:G26"/>
    <mergeCell ref="H26:J26"/>
    <mergeCell ref="A37:A39"/>
    <mergeCell ref="B37:H37"/>
    <mergeCell ref="I37:J37"/>
    <mergeCell ref="A91:B91"/>
    <mergeCell ref="C91:D91"/>
    <mergeCell ref="E91:F91"/>
    <mergeCell ref="G91:H91"/>
    <mergeCell ref="I91:J91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13627" r:id="rId4">
          <objectPr defaultSize="0" autoPict="0" r:id="rId5">
            <anchor moveWithCells="1" sizeWithCells="1">
              <from>
                <xdr:col>7</xdr:col>
                <xdr:colOff>1285875</xdr:colOff>
                <xdr:row>17</xdr:row>
                <xdr:rowOff>190500</xdr:rowOff>
              </from>
              <to>
                <xdr:col>9</xdr:col>
                <xdr:colOff>9525</xdr:colOff>
                <xdr:row>18</xdr:row>
                <xdr:rowOff>333375</xdr:rowOff>
              </to>
            </anchor>
          </objectPr>
        </oleObject>
      </mc:Choice>
      <mc:Fallback>
        <oleObject progId="Equation.DSMT4" shapeId="13627" r:id="rId4"/>
      </mc:Fallback>
    </mc:AlternateContent>
    <mc:AlternateContent xmlns:mc="http://schemas.openxmlformats.org/markup-compatibility/2006">
      <mc:Choice Requires="x14">
        <oleObject progId="Equation.3" shapeId="13622" r:id="rId6">
          <objectPr defaultSize="0" autoPict="0" r:id="rId7">
            <anchor moveWithCells="1" sizeWithCells="1">
              <from>
                <xdr:col>1</xdr:col>
                <xdr:colOff>1028700</xdr:colOff>
                <xdr:row>28</xdr:row>
                <xdr:rowOff>19050</xdr:rowOff>
              </from>
              <to>
                <xdr:col>2</xdr:col>
                <xdr:colOff>504825</xdr:colOff>
                <xdr:row>28</xdr:row>
                <xdr:rowOff>419100</xdr:rowOff>
              </to>
            </anchor>
          </objectPr>
        </oleObject>
      </mc:Choice>
      <mc:Fallback>
        <oleObject progId="Equation.3" shapeId="13622" r:id="rId6"/>
      </mc:Fallback>
    </mc:AlternateContent>
    <mc:AlternateContent xmlns:mc="http://schemas.openxmlformats.org/markup-compatibility/2006">
      <mc:Choice Requires="x14">
        <oleObject progId="Equation.3" shapeId="13623" r:id="rId8">
          <objectPr defaultSize="0" autoPict="0" r:id="rId9">
            <anchor moveWithCells="1" sizeWithCells="1">
              <from>
                <xdr:col>1</xdr:col>
                <xdr:colOff>790575</xdr:colOff>
                <xdr:row>31</xdr:row>
                <xdr:rowOff>66675</xdr:rowOff>
              </from>
              <to>
                <xdr:col>3</xdr:col>
                <xdr:colOff>276225</xdr:colOff>
                <xdr:row>31</xdr:row>
                <xdr:rowOff>485775</xdr:rowOff>
              </to>
            </anchor>
          </objectPr>
        </oleObject>
      </mc:Choice>
      <mc:Fallback>
        <oleObject progId="Equation.3" shapeId="13623" r:id="rId8"/>
      </mc:Fallback>
    </mc:AlternateContent>
    <mc:AlternateContent xmlns:mc="http://schemas.openxmlformats.org/markup-compatibility/2006">
      <mc:Choice Requires="x14">
        <oleObject progId="Equation.DSMT4" shapeId="13624" r:id="rId10">
          <objectPr defaultSize="0" autoPict="0" r:id="rId11">
            <anchor moveWithCells="1" sizeWithCells="1">
              <from>
                <xdr:col>1</xdr:col>
                <xdr:colOff>733425</xdr:colOff>
                <xdr:row>30</xdr:row>
                <xdr:rowOff>38100</xdr:rowOff>
              </from>
              <to>
                <xdr:col>3</xdr:col>
                <xdr:colOff>247650</xdr:colOff>
                <xdr:row>30</xdr:row>
                <xdr:rowOff>485775</xdr:rowOff>
              </to>
            </anchor>
          </objectPr>
        </oleObject>
      </mc:Choice>
      <mc:Fallback>
        <oleObject progId="Equation.DSMT4" shapeId="13624" r:id="rId10"/>
      </mc:Fallback>
    </mc:AlternateContent>
    <mc:AlternateContent xmlns:mc="http://schemas.openxmlformats.org/markup-compatibility/2006">
      <mc:Choice Requires="x14">
        <oleObject progId="Equation.DSMT4" shapeId="13625" r:id="rId12">
          <objectPr defaultSize="0" autoPict="0" r:id="rId13">
            <anchor moveWithCells="1" sizeWithCells="1">
              <from>
                <xdr:col>7</xdr:col>
                <xdr:colOff>219075</xdr:colOff>
                <xdr:row>25</xdr:row>
                <xdr:rowOff>19050</xdr:rowOff>
              </from>
              <to>
                <xdr:col>9</xdr:col>
                <xdr:colOff>762000</xdr:colOff>
                <xdr:row>26</xdr:row>
                <xdr:rowOff>123825</xdr:rowOff>
              </to>
            </anchor>
          </objectPr>
        </oleObject>
      </mc:Choice>
      <mc:Fallback>
        <oleObject progId="Equation.DSMT4" shapeId="13625" r:id="rId12"/>
      </mc:Fallback>
    </mc:AlternateContent>
    <mc:AlternateContent xmlns:mc="http://schemas.openxmlformats.org/markup-compatibility/2006">
      <mc:Choice Requires="x14">
        <oleObject progId="Equation.DSMT4" shapeId="13628" r:id="rId14">
          <objectPr defaultSize="0" autoPict="0" r:id="rId15">
            <anchor moveWithCells="1" sizeWithCells="1">
              <from>
                <xdr:col>1</xdr:col>
                <xdr:colOff>752475</xdr:colOff>
                <xdr:row>25</xdr:row>
                <xdr:rowOff>114300</xdr:rowOff>
              </from>
              <to>
                <xdr:col>3</xdr:col>
                <xdr:colOff>561975</xdr:colOff>
                <xdr:row>25</xdr:row>
                <xdr:rowOff>371475</xdr:rowOff>
              </to>
            </anchor>
          </objectPr>
        </oleObject>
      </mc:Choice>
      <mc:Fallback>
        <oleObject progId="Equation.DSMT4" shapeId="13628" r:id="rId14"/>
      </mc:Fallback>
    </mc:AlternateContent>
    <mc:AlternateContent xmlns:mc="http://schemas.openxmlformats.org/markup-compatibility/2006">
      <mc:Choice Requires="x14">
        <oleObject progId="Equation.DSMT4" shapeId="13629" r:id="rId16">
          <objectPr defaultSize="0" autoPict="0" r:id="rId17">
            <anchor moveWithCells="1" sizeWithCells="1">
              <from>
                <xdr:col>4</xdr:col>
                <xdr:colOff>304800</xdr:colOff>
                <xdr:row>25</xdr:row>
                <xdr:rowOff>95250</xdr:rowOff>
              </from>
              <to>
                <xdr:col>5</xdr:col>
                <xdr:colOff>800100</xdr:colOff>
                <xdr:row>25</xdr:row>
                <xdr:rowOff>333375</xdr:rowOff>
              </to>
            </anchor>
          </objectPr>
        </oleObject>
      </mc:Choice>
      <mc:Fallback>
        <oleObject progId="Equation.DSMT4" shapeId="13629" r:id="rId16"/>
      </mc:Fallback>
    </mc:AlternateContent>
    <mc:AlternateContent xmlns:mc="http://schemas.openxmlformats.org/markup-compatibility/2006">
      <mc:Choice Requires="x14">
        <oleObject progId="Equation.3" shapeId="13630" r:id="rId18">
          <objectPr defaultSize="0" autoPict="0" r:id="rId7">
            <anchor moveWithCells="1" sizeWithCells="1">
              <from>
                <xdr:col>4</xdr:col>
                <xdr:colOff>1028700</xdr:colOff>
                <xdr:row>28</xdr:row>
                <xdr:rowOff>19050</xdr:rowOff>
              </from>
              <to>
                <xdr:col>5</xdr:col>
                <xdr:colOff>314325</xdr:colOff>
                <xdr:row>28</xdr:row>
                <xdr:rowOff>419100</xdr:rowOff>
              </to>
            </anchor>
          </objectPr>
        </oleObject>
      </mc:Choice>
      <mc:Fallback>
        <oleObject progId="Equation.3" shapeId="13630" r:id="rId18"/>
      </mc:Fallback>
    </mc:AlternateContent>
    <mc:AlternateContent xmlns:mc="http://schemas.openxmlformats.org/markup-compatibility/2006">
      <mc:Choice Requires="x14">
        <oleObject progId="Equation.3" shapeId="13631" r:id="rId19">
          <objectPr defaultSize="0" autoPict="0" r:id="rId7">
            <anchor moveWithCells="1" sizeWithCells="1">
              <from>
                <xdr:col>8</xdr:col>
                <xdr:colOff>257175</xdr:colOff>
                <xdr:row>28</xdr:row>
                <xdr:rowOff>38100</xdr:rowOff>
              </from>
              <to>
                <xdr:col>8</xdr:col>
                <xdr:colOff>971550</xdr:colOff>
                <xdr:row>28</xdr:row>
                <xdr:rowOff>438150</xdr:rowOff>
              </to>
            </anchor>
          </objectPr>
        </oleObject>
      </mc:Choice>
      <mc:Fallback>
        <oleObject progId="Equation.3" shapeId="13631" r:id="rId19"/>
      </mc:Fallback>
    </mc:AlternateContent>
    <mc:AlternateContent xmlns:mc="http://schemas.openxmlformats.org/markup-compatibility/2006">
      <mc:Choice Requires="x14">
        <oleObject progId="Equation.DSMT4" shapeId="13632" r:id="rId20">
          <objectPr defaultSize="0" autoPict="0" r:id="rId21">
            <anchor moveWithCells="1" sizeWithCells="1">
              <from>
                <xdr:col>1</xdr:col>
                <xdr:colOff>771525</xdr:colOff>
                <xdr:row>27</xdr:row>
                <xdr:rowOff>152400</xdr:rowOff>
              </from>
              <to>
                <xdr:col>3</xdr:col>
                <xdr:colOff>66675</xdr:colOff>
                <xdr:row>27</xdr:row>
                <xdr:rowOff>809625</xdr:rowOff>
              </to>
            </anchor>
          </objectPr>
        </oleObject>
      </mc:Choice>
      <mc:Fallback>
        <oleObject progId="Equation.DSMT4" shapeId="13632" r:id="rId20"/>
      </mc:Fallback>
    </mc:AlternateContent>
    <mc:AlternateContent xmlns:mc="http://schemas.openxmlformats.org/markup-compatibility/2006">
      <mc:Choice Requires="x14">
        <oleObject progId="Equation.DSMT4" shapeId="13633" r:id="rId22">
          <objectPr defaultSize="0" autoPict="0" r:id="rId23">
            <anchor moveWithCells="1" sizeWithCells="1">
              <from>
                <xdr:col>4</xdr:col>
                <xdr:colOff>923925</xdr:colOff>
                <xdr:row>27</xdr:row>
                <xdr:rowOff>152400</xdr:rowOff>
              </from>
              <to>
                <xdr:col>5</xdr:col>
                <xdr:colOff>1028700</xdr:colOff>
                <xdr:row>27</xdr:row>
                <xdr:rowOff>809625</xdr:rowOff>
              </to>
            </anchor>
          </objectPr>
        </oleObject>
      </mc:Choice>
      <mc:Fallback>
        <oleObject progId="Equation.DSMT4" shapeId="13633" r:id="rId22"/>
      </mc:Fallback>
    </mc:AlternateContent>
    <mc:AlternateContent xmlns:mc="http://schemas.openxmlformats.org/markup-compatibility/2006">
      <mc:Choice Requires="x14">
        <oleObject progId="Equation.DSMT4" shapeId="13634" r:id="rId24">
          <objectPr defaultSize="0" autoPict="0" r:id="rId25">
            <anchor moveWithCells="1" sizeWithCells="1">
              <from>
                <xdr:col>1</xdr:col>
                <xdr:colOff>981075</xdr:colOff>
                <xdr:row>29</xdr:row>
                <xdr:rowOff>123825</xdr:rowOff>
              </from>
              <to>
                <xdr:col>3</xdr:col>
                <xdr:colOff>371475</xdr:colOff>
                <xdr:row>29</xdr:row>
                <xdr:rowOff>762000</xdr:rowOff>
              </to>
            </anchor>
          </objectPr>
        </oleObject>
      </mc:Choice>
      <mc:Fallback>
        <oleObject progId="Equation.DSMT4" shapeId="13634" r:id="rId24"/>
      </mc:Fallback>
    </mc:AlternateContent>
    <mc:AlternateContent xmlns:mc="http://schemas.openxmlformats.org/markup-compatibility/2006">
      <mc:Choice Requires="x14">
        <oleObject progId="Equation.DSMT4" shapeId="13635" r:id="rId26">
          <objectPr defaultSize="0" autoPict="0" r:id="rId27">
            <anchor moveWithCells="1" sizeWithCells="1">
              <from>
                <xdr:col>4</xdr:col>
                <xdr:colOff>742950</xdr:colOff>
                <xdr:row>29</xdr:row>
                <xdr:rowOff>66675</xdr:rowOff>
              </from>
              <to>
                <xdr:col>5</xdr:col>
                <xdr:colOff>933450</xdr:colOff>
                <xdr:row>29</xdr:row>
                <xdr:rowOff>704850</xdr:rowOff>
              </to>
            </anchor>
          </objectPr>
        </oleObject>
      </mc:Choice>
      <mc:Fallback>
        <oleObject progId="Equation.DSMT4" shapeId="13635" r:id="rId26"/>
      </mc:Fallback>
    </mc:AlternateContent>
    <mc:AlternateContent xmlns:mc="http://schemas.openxmlformats.org/markup-compatibility/2006">
      <mc:Choice Requires="x14">
        <oleObject progId="Equation.DSMT4" shapeId="13636" r:id="rId28">
          <objectPr defaultSize="0" autoPict="0" r:id="rId29">
            <anchor moveWithCells="1" sizeWithCells="1">
              <from>
                <xdr:col>7</xdr:col>
                <xdr:colOff>1162050</xdr:colOff>
                <xdr:row>29</xdr:row>
                <xdr:rowOff>38100</xdr:rowOff>
              </from>
              <to>
                <xdr:col>8</xdr:col>
                <xdr:colOff>1162050</xdr:colOff>
                <xdr:row>29</xdr:row>
                <xdr:rowOff>847725</xdr:rowOff>
              </to>
            </anchor>
          </objectPr>
        </oleObject>
      </mc:Choice>
      <mc:Fallback>
        <oleObject progId="Equation.DSMT4" shapeId="13636" r:id="rId28"/>
      </mc:Fallback>
    </mc:AlternateContent>
    <mc:AlternateContent xmlns:mc="http://schemas.openxmlformats.org/markup-compatibility/2006">
      <mc:Choice Requires="x14">
        <oleObject progId="Equation.DSMT4" shapeId="13637" r:id="rId30">
          <objectPr defaultSize="0" autoPict="0" r:id="rId31">
            <anchor moveWithCells="1" sizeWithCells="1">
              <from>
                <xdr:col>4</xdr:col>
                <xdr:colOff>1076325</xdr:colOff>
                <xdr:row>26</xdr:row>
                <xdr:rowOff>142875</xdr:rowOff>
              </from>
              <to>
                <xdr:col>5</xdr:col>
                <xdr:colOff>904875</xdr:colOff>
                <xdr:row>26</xdr:row>
                <xdr:rowOff>400050</xdr:rowOff>
              </to>
            </anchor>
          </objectPr>
        </oleObject>
      </mc:Choice>
      <mc:Fallback>
        <oleObject progId="Equation.DSMT4" shapeId="13637" r:id="rId30"/>
      </mc:Fallback>
    </mc:AlternateContent>
    <mc:AlternateContent xmlns:mc="http://schemas.openxmlformats.org/markup-compatibility/2006">
      <mc:Choice Requires="x14">
        <oleObject progId="Equation.DSMT4" shapeId="13638" r:id="rId32">
          <objectPr defaultSize="0" autoPict="0" r:id="rId33">
            <anchor moveWithCells="1" sizeWithCells="1">
              <from>
                <xdr:col>1</xdr:col>
                <xdr:colOff>1228725</xdr:colOff>
                <xdr:row>26</xdr:row>
                <xdr:rowOff>133350</xdr:rowOff>
              </from>
              <to>
                <xdr:col>3</xdr:col>
                <xdr:colOff>247650</xdr:colOff>
                <xdr:row>26</xdr:row>
                <xdr:rowOff>390525</xdr:rowOff>
              </to>
            </anchor>
          </objectPr>
        </oleObject>
      </mc:Choice>
      <mc:Fallback>
        <oleObject progId="Equation.DSMT4" shapeId="13638" r:id="rId32"/>
      </mc:Fallback>
    </mc:AlternateContent>
    <mc:AlternateContent xmlns:mc="http://schemas.openxmlformats.org/markup-compatibility/2006">
      <mc:Choice Requires="x14">
        <oleObject progId="Equation.DSMT4" shapeId="13640" r:id="rId34">
          <objectPr defaultSize="0" autoPict="0" r:id="rId35">
            <anchor moveWithCells="1" sizeWithCells="1">
              <from>
                <xdr:col>7</xdr:col>
                <xdr:colOff>1381125</xdr:colOff>
                <xdr:row>27</xdr:row>
                <xdr:rowOff>47625</xdr:rowOff>
              </from>
              <to>
                <xdr:col>8</xdr:col>
                <xdr:colOff>1390650</xdr:colOff>
                <xdr:row>28</xdr:row>
                <xdr:rowOff>47625</xdr:rowOff>
              </to>
            </anchor>
          </objectPr>
        </oleObject>
      </mc:Choice>
      <mc:Fallback>
        <oleObject progId="Equation.DSMT4" shapeId="13640" r:id="rId34"/>
      </mc:Fallback>
    </mc:AlternateContent>
    <mc:AlternateContent xmlns:mc="http://schemas.openxmlformats.org/markup-compatibility/2006">
      <mc:Choice Requires="x14">
        <oleObject progId="Equation.DSMT4" shapeId="13641" r:id="rId36">
          <objectPr defaultSize="0" autoPict="0" r:id="rId37">
            <anchor moveWithCells="1" sizeWithCells="1">
              <from>
                <xdr:col>7</xdr:col>
                <xdr:colOff>1552575</xdr:colOff>
                <xdr:row>26</xdr:row>
                <xdr:rowOff>47625</xdr:rowOff>
              </from>
              <to>
                <xdr:col>8</xdr:col>
                <xdr:colOff>1200150</xdr:colOff>
                <xdr:row>26</xdr:row>
                <xdr:rowOff>485775</xdr:rowOff>
              </to>
            </anchor>
          </objectPr>
        </oleObject>
      </mc:Choice>
      <mc:Fallback>
        <oleObject progId="Equation.DSMT4" shapeId="13641" r:id="rId3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27"/>
  <sheetViews>
    <sheetView workbookViewId="0">
      <selection activeCell="A4" sqref="A4"/>
    </sheetView>
  </sheetViews>
  <sheetFormatPr defaultRowHeight="12.75" x14ac:dyDescent="0.2"/>
  <cols>
    <col min="1" max="1" width="36.5703125" style="2" customWidth="1"/>
    <col min="2" max="2" width="18.5703125" style="2" customWidth="1"/>
    <col min="3" max="3" width="13.28515625" style="2" customWidth="1"/>
    <col min="4" max="4" width="25.5703125" style="2" customWidth="1"/>
    <col min="5" max="5" width="21.42578125" style="2" customWidth="1"/>
    <col min="6" max="6" width="16.7109375" style="2" customWidth="1"/>
    <col min="7" max="7" width="14.140625" style="2" customWidth="1"/>
    <col min="8" max="8" width="26.28515625" style="2" customWidth="1"/>
    <col min="9" max="9" width="21.28515625" style="2" customWidth="1"/>
    <col min="10" max="10" width="20.140625" style="2" customWidth="1"/>
    <col min="11" max="11" width="15.140625" style="2" customWidth="1"/>
    <col min="12" max="12" width="12.140625" style="2" customWidth="1"/>
    <col min="13" max="13" width="9.140625" style="2"/>
    <col min="14" max="14" width="12" style="2" customWidth="1"/>
    <col min="15" max="15" width="10.28515625" style="2" customWidth="1"/>
    <col min="16" max="27" width="9.140625" style="2"/>
    <col min="28" max="28" width="12.5703125" style="2" bestFit="1" customWidth="1"/>
    <col min="29" max="29" width="9.140625" style="2"/>
    <col min="30" max="30" width="12.5703125" style="2" bestFit="1" customWidth="1"/>
    <col min="31" max="16384" width="9.140625" style="2"/>
  </cols>
  <sheetData>
    <row r="1" spans="1:30" x14ac:dyDescent="0.2">
      <c r="A1" s="92" t="s">
        <v>136</v>
      </c>
    </row>
    <row r="2" spans="1:30" x14ac:dyDescent="0.2">
      <c r="A2" s="92" t="s">
        <v>137</v>
      </c>
    </row>
    <row r="3" spans="1:30" x14ac:dyDescent="0.2">
      <c r="A3" s="2" t="s">
        <v>86</v>
      </c>
    </row>
    <row r="4" spans="1:30" x14ac:dyDescent="0.2">
      <c r="A4" s="8" t="s">
        <v>105</v>
      </c>
    </row>
    <row r="5" spans="1:30" x14ac:dyDescent="0.2">
      <c r="A5" s="93" t="s">
        <v>138</v>
      </c>
    </row>
    <row r="6" spans="1:30" x14ac:dyDescent="0.2">
      <c r="A6" s="77" t="s">
        <v>4</v>
      </c>
    </row>
    <row r="7" spans="1:30" x14ac:dyDescent="0.2">
      <c r="A7" s="37" t="s">
        <v>135</v>
      </c>
      <c r="B7" s="41"/>
      <c r="C7" s="11"/>
      <c r="D7" s="11"/>
    </row>
    <row r="8" spans="1:30" ht="25.5" x14ac:dyDescent="0.2">
      <c r="A8" s="11"/>
      <c r="B8" s="11" t="s">
        <v>17</v>
      </c>
      <c r="C8" s="11" t="s">
        <v>44</v>
      </c>
      <c r="D8" s="64" t="s">
        <v>45</v>
      </c>
    </row>
    <row r="9" spans="1:30" ht="15.75" x14ac:dyDescent="0.3">
      <c r="A9" s="2" t="s">
        <v>6</v>
      </c>
      <c r="B9" s="32" t="s">
        <v>122</v>
      </c>
      <c r="C9" s="12">
        <v>150000</v>
      </c>
      <c r="D9" s="12">
        <v>111111</v>
      </c>
      <c r="G9" s="13"/>
      <c r="Z9" s="3"/>
      <c r="AA9" s="4"/>
      <c r="AB9" s="4"/>
    </row>
    <row r="10" spans="1:30" ht="15.75" x14ac:dyDescent="0.3">
      <c r="A10" s="2" t="s">
        <v>18</v>
      </c>
      <c r="B10" s="32" t="s">
        <v>123</v>
      </c>
      <c r="C10" s="12">
        <f>C12/C11</f>
        <v>100000</v>
      </c>
      <c r="D10" s="12">
        <f>D12/D11</f>
        <v>99999.999999999985</v>
      </c>
      <c r="Z10" s="5"/>
      <c r="AA10" s="6"/>
      <c r="AB10" s="3"/>
      <c r="AD10" s="15"/>
    </row>
    <row r="11" spans="1:30" x14ac:dyDescent="0.2">
      <c r="A11" s="2" t="s">
        <v>7</v>
      </c>
      <c r="B11" s="32" t="s">
        <v>2</v>
      </c>
      <c r="C11" s="14">
        <f>C20/C9</f>
        <v>0.4</v>
      </c>
      <c r="D11" s="14">
        <f>D20/D9</f>
        <v>0.40000000000000008</v>
      </c>
      <c r="Z11" s="5"/>
      <c r="AA11" s="6"/>
      <c r="AB11" s="7"/>
      <c r="AD11" s="15"/>
    </row>
    <row r="12" spans="1:30" ht="15.75" x14ac:dyDescent="0.3">
      <c r="A12" s="2" t="s">
        <v>8</v>
      </c>
      <c r="B12" s="32" t="s">
        <v>124</v>
      </c>
      <c r="C12" s="12">
        <v>40000</v>
      </c>
      <c r="D12" s="12">
        <v>40000</v>
      </c>
      <c r="Z12" s="5"/>
      <c r="AA12" s="6"/>
      <c r="AB12" s="7"/>
      <c r="AD12" s="15"/>
    </row>
    <row r="13" spans="1:30" x14ac:dyDescent="0.2">
      <c r="A13" s="2" t="s">
        <v>9</v>
      </c>
      <c r="B13" s="32" t="s">
        <v>87</v>
      </c>
      <c r="C13" s="12">
        <f>C11*C9-C12</f>
        <v>20000</v>
      </c>
      <c r="D13" s="12">
        <f>D11*D9-D12</f>
        <v>4444.4000000000087</v>
      </c>
      <c r="Z13" s="5"/>
      <c r="AA13" s="3"/>
      <c r="AB13" s="7"/>
    </row>
    <row r="14" spans="1:30" ht="15.75" x14ac:dyDescent="0.3">
      <c r="A14" s="2" t="s">
        <v>10</v>
      </c>
      <c r="B14" s="32" t="s">
        <v>125</v>
      </c>
      <c r="C14" s="12">
        <v>90000</v>
      </c>
      <c r="D14" s="29">
        <f>C14*(1+(D9-C9)/C9)</f>
        <v>66666.599999999991</v>
      </c>
    </row>
    <row r="15" spans="1:30" ht="15.75" x14ac:dyDescent="0.3">
      <c r="A15" s="2" t="s">
        <v>11</v>
      </c>
      <c r="B15" s="32" t="s">
        <v>126</v>
      </c>
      <c r="C15" s="12">
        <f>C9-C10</f>
        <v>50000</v>
      </c>
      <c r="D15" s="12">
        <f>D9-D10</f>
        <v>11111.000000000015</v>
      </c>
    </row>
    <row r="16" spans="1:30" ht="15.75" x14ac:dyDescent="0.3">
      <c r="A16" s="2" t="s">
        <v>84</v>
      </c>
      <c r="B16" s="32" t="s">
        <v>127</v>
      </c>
      <c r="C16" s="16">
        <f>C15/C9</f>
        <v>0.33333333333333331</v>
      </c>
      <c r="D16" s="16">
        <f>D15/D9</f>
        <v>9.999909999910013E-2</v>
      </c>
    </row>
    <row r="17" spans="1:15" ht="15.75" x14ac:dyDescent="0.3">
      <c r="A17" s="2" t="s">
        <v>20</v>
      </c>
      <c r="B17" s="32" t="s">
        <v>128</v>
      </c>
      <c r="C17" s="14">
        <v>0.15</v>
      </c>
      <c r="D17" s="14">
        <v>0.3</v>
      </c>
    </row>
    <row r="18" spans="1:15" ht="15.75" x14ac:dyDescent="0.3">
      <c r="A18" s="2" t="s">
        <v>21</v>
      </c>
      <c r="B18" s="32" t="s">
        <v>128</v>
      </c>
      <c r="C18" s="14">
        <v>-0.15</v>
      </c>
      <c r="D18" s="14"/>
    </row>
    <row r="19" spans="1:15" ht="27" x14ac:dyDescent="0.3">
      <c r="A19" s="78" t="s">
        <v>134</v>
      </c>
      <c r="B19" s="32" t="s">
        <v>129</v>
      </c>
      <c r="C19" s="16">
        <f>C15/C10</f>
        <v>0.5</v>
      </c>
      <c r="D19" s="16">
        <f>D15/D10</f>
        <v>0.11111000000000017</v>
      </c>
      <c r="O19" s="14"/>
    </row>
    <row r="20" spans="1:15" ht="15.75" x14ac:dyDescent="0.3">
      <c r="A20" s="2" t="s">
        <v>19</v>
      </c>
      <c r="B20" s="32" t="s">
        <v>130</v>
      </c>
      <c r="C20" s="12">
        <f>C9-C14</f>
        <v>60000</v>
      </c>
      <c r="D20" s="12">
        <f>D9-D14</f>
        <v>44444.400000000009</v>
      </c>
      <c r="O20" s="14"/>
    </row>
    <row r="21" spans="1:15" ht="15.75" x14ac:dyDescent="0.3">
      <c r="A21" s="9" t="s">
        <v>13</v>
      </c>
      <c r="B21" s="33" t="s">
        <v>131</v>
      </c>
      <c r="C21" s="17">
        <f>C20/C13</f>
        <v>3</v>
      </c>
      <c r="D21" s="65">
        <f>D20/D13</f>
        <v>10.000090000899991</v>
      </c>
      <c r="O21" s="14"/>
    </row>
    <row r="22" spans="1:15" x14ac:dyDescent="0.2">
      <c r="A22" s="18" t="s">
        <v>82</v>
      </c>
      <c r="B22" s="34" t="s">
        <v>83</v>
      </c>
      <c r="C22" s="19">
        <f>C9/C10</f>
        <v>1.5</v>
      </c>
      <c r="D22" s="19">
        <f>D9/D10</f>
        <v>1.1111100000000003</v>
      </c>
      <c r="O22" s="14"/>
    </row>
    <row r="23" spans="1:15" x14ac:dyDescent="0.2">
      <c r="A23" s="22"/>
      <c r="B23" s="22"/>
      <c r="C23" s="17"/>
      <c r="D23" s="17"/>
      <c r="O23" s="14"/>
    </row>
    <row r="24" spans="1:15" x14ac:dyDescent="0.2">
      <c r="A24" s="20" t="s">
        <v>74</v>
      </c>
      <c r="B24" s="9"/>
      <c r="C24" s="17"/>
      <c r="D24" s="17"/>
      <c r="O24" s="14"/>
    </row>
    <row r="25" spans="1:15" x14ac:dyDescent="0.2">
      <c r="A25" s="101"/>
      <c r="B25" s="125"/>
      <c r="C25" s="125"/>
      <c r="D25" s="125"/>
      <c r="E25" s="125"/>
      <c r="F25" s="125"/>
      <c r="G25" s="125"/>
      <c r="H25" s="126"/>
      <c r="I25" s="127"/>
      <c r="J25" s="127"/>
      <c r="O25" s="14"/>
    </row>
    <row r="26" spans="1:15" ht="78" customHeight="1" x14ac:dyDescent="0.2">
      <c r="A26" s="101" t="s">
        <v>74</v>
      </c>
      <c r="B26" s="125" t="s">
        <v>142</v>
      </c>
      <c r="C26" s="125"/>
      <c r="D26" s="125"/>
      <c r="E26" s="125" t="s">
        <v>172</v>
      </c>
      <c r="F26" s="125"/>
      <c r="G26" s="125"/>
      <c r="H26" s="126" t="s">
        <v>143</v>
      </c>
      <c r="I26" s="127"/>
      <c r="J26" s="127"/>
      <c r="O26" s="14"/>
    </row>
    <row r="27" spans="1:15" ht="39.75" customHeight="1" x14ac:dyDescent="0.2">
      <c r="A27" s="104" t="s">
        <v>77</v>
      </c>
      <c r="B27" s="124"/>
      <c r="C27" s="124"/>
      <c r="D27" s="124"/>
      <c r="E27" s="128"/>
      <c r="F27" s="128"/>
      <c r="G27" s="128"/>
      <c r="H27" s="128"/>
      <c r="I27" s="128"/>
      <c r="J27" s="128"/>
      <c r="O27" s="14"/>
    </row>
    <row r="28" spans="1:15" ht="42" customHeight="1" x14ac:dyDescent="0.2">
      <c r="A28" s="100" t="s">
        <v>78</v>
      </c>
      <c r="B28" s="124"/>
      <c r="C28" s="124"/>
      <c r="D28" s="124"/>
      <c r="E28" s="124"/>
      <c r="F28" s="124"/>
      <c r="G28" s="124"/>
      <c r="H28" s="124"/>
      <c r="I28" s="124"/>
      <c r="J28" s="124"/>
      <c r="O28" s="14"/>
    </row>
    <row r="29" spans="1:15" ht="78" customHeight="1" x14ac:dyDescent="0.2">
      <c r="A29" s="23" t="s">
        <v>79</v>
      </c>
      <c r="B29" s="123"/>
      <c r="C29" s="123"/>
      <c r="D29" s="123"/>
      <c r="E29" s="122"/>
      <c r="F29" s="122"/>
      <c r="G29" s="122"/>
      <c r="H29" s="122"/>
      <c r="I29" s="122"/>
      <c r="J29" s="122"/>
      <c r="O29" s="14"/>
    </row>
    <row r="30" spans="1:15" ht="42" customHeight="1" x14ac:dyDescent="0.2">
      <c r="A30" s="23" t="s">
        <v>76</v>
      </c>
      <c r="B30" s="123"/>
      <c r="C30" s="123"/>
      <c r="D30" s="123"/>
      <c r="E30" s="122"/>
      <c r="F30" s="122"/>
      <c r="G30" s="122"/>
      <c r="H30" s="122"/>
      <c r="I30" s="122"/>
      <c r="J30" s="122"/>
      <c r="O30" s="14"/>
    </row>
    <row r="31" spans="1:15" ht="78" customHeight="1" x14ac:dyDescent="0.2">
      <c r="A31" s="102" t="s">
        <v>80</v>
      </c>
      <c r="B31" s="122"/>
      <c r="C31" s="122"/>
      <c r="D31" s="122"/>
      <c r="E31" s="122"/>
      <c r="F31" s="122"/>
      <c r="G31" s="122"/>
      <c r="H31" s="122"/>
      <c r="I31" s="122"/>
      <c r="J31" s="122"/>
      <c r="O31" s="14"/>
    </row>
    <row r="32" spans="1:15" ht="78" customHeight="1" x14ac:dyDescent="0.25">
      <c r="A32" s="103" t="s">
        <v>81</v>
      </c>
      <c r="B32" s="121"/>
      <c r="C32" s="121"/>
      <c r="D32" s="121"/>
      <c r="E32" s="122"/>
      <c r="F32" s="122"/>
      <c r="G32" s="122"/>
      <c r="H32" s="122"/>
      <c r="I32" s="122"/>
      <c r="J32" s="122"/>
      <c r="O32" s="14"/>
    </row>
    <row r="33" spans="1:15" ht="48.75" customHeight="1" x14ac:dyDescent="0.2">
      <c r="A33" s="103" t="s">
        <v>75</v>
      </c>
      <c r="B33" s="122"/>
      <c r="C33" s="122"/>
      <c r="D33" s="122"/>
      <c r="E33" s="122"/>
      <c r="F33" s="122"/>
      <c r="G33" s="122"/>
      <c r="H33" s="122"/>
      <c r="I33" s="122"/>
      <c r="J33" s="122"/>
      <c r="O33" s="14"/>
    </row>
    <row r="34" spans="1:15" x14ac:dyDescent="0.2">
      <c r="C34" s="17"/>
      <c r="D34" s="17"/>
      <c r="O34" s="14"/>
    </row>
    <row r="35" spans="1:15" x14ac:dyDescent="0.2">
      <c r="A35" s="20" t="s">
        <v>22</v>
      </c>
      <c r="B35" s="9"/>
      <c r="C35" s="17"/>
      <c r="D35" s="17"/>
      <c r="O35" s="14"/>
    </row>
    <row r="36" spans="1:15" ht="15.75" customHeight="1" x14ac:dyDescent="0.2">
      <c r="A36" s="11"/>
      <c r="B36" s="66"/>
      <c r="C36" s="42"/>
      <c r="D36" s="11"/>
      <c r="E36" s="11"/>
      <c r="F36" s="11"/>
      <c r="G36" s="11"/>
    </row>
    <row r="37" spans="1:15" ht="32.25" customHeight="1" x14ac:dyDescent="0.2">
      <c r="A37" s="11" t="s">
        <v>1</v>
      </c>
      <c r="B37" s="11" t="s">
        <v>51</v>
      </c>
      <c r="C37" s="42" t="s">
        <v>46</v>
      </c>
      <c r="D37" s="11" t="s">
        <v>52</v>
      </c>
      <c r="E37" s="42" t="s">
        <v>49</v>
      </c>
      <c r="F37" s="42" t="s">
        <v>48</v>
      </c>
      <c r="G37" s="42" t="s">
        <v>50</v>
      </c>
      <c r="H37" s="23"/>
      <c r="I37" s="23"/>
      <c r="J37" s="23"/>
      <c r="K37" s="23"/>
      <c r="L37" s="23"/>
      <c r="M37" s="23"/>
      <c r="N37" s="23"/>
      <c r="O37" s="23"/>
    </row>
    <row r="38" spans="1:15" x14ac:dyDescent="0.2">
      <c r="A38" s="2">
        <v>0</v>
      </c>
      <c r="B38" s="12">
        <f>C9</f>
        <v>150000</v>
      </c>
      <c r="D38" s="12">
        <f>D9</f>
        <v>111111</v>
      </c>
      <c r="F38" s="29">
        <f>C21</f>
        <v>3</v>
      </c>
      <c r="G38" s="50">
        <f>D21</f>
        <v>10.000090000899991</v>
      </c>
      <c r="H38" s="16"/>
      <c r="J38" s="12"/>
      <c r="K38" s="30"/>
      <c r="M38" s="30"/>
      <c r="N38" s="29"/>
    </row>
    <row r="39" spans="1:15" x14ac:dyDescent="0.2">
      <c r="A39" s="2">
        <v>1</v>
      </c>
      <c r="B39" s="12">
        <f t="shared" ref="B39:B78" si="0">$C$15*(1+$C$17)^A39+$C$10</f>
        <v>157500</v>
      </c>
      <c r="C39" s="16">
        <f t="shared" ref="C39:C78" si="1">$C$17/(1+1/($C$19*(1+$C$17)^A38))</f>
        <v>4.9999999999999996E-2</v>
      </c>
      <c r="D39" s="12">
        <f t="shared" ref="D39:D78" si="2">$D$15*(1+$D$17)^A39+$D$10</f>
        <v>114444.3</v>
      </c>
      <c r="E39" s="16">
        <f t="shared" ref="E39:E78" si="3">$D$17/(1+1/($D$19*(1+$D$17)^A38))</f>
        <v>2.9999729999730041E-2</v>
      </c>
      <c r="F39" s="29">
        <f t="shared" ref="F39:F78" si="4">((1+C39)*F38)/(1+F38*C39)</f>
        <v>2.7391304347826093</v>
      </c>
      <c r="G39" s="50">
        <f>((1+E39)*G38)/(1+E39*G38)</f>
        <v>7.9231461545384567</v>
      </c>
      <c r="H39" s="16"/>
      <c r="J39" s="12"/>
      <c r="K39" s="30"/>
      <c r="L39" s="16"/>
      <c r="N39" s="31"/>
      <c r="O39" s="16"/>
    </row>
    <row r="40" spans="1:15" x14ac:dyDescent="0.2">
      <c r="A40" s="2">
        <v>2</v>
      </c>
      <c r="B40" s="12">
        <f t="shared" si="0"/>
        <v>166125</v>
      </c>
      <c r="C40" s="16">
        <f t="shared" si="1"/>
        <v>5.4761904761904755E-2</v>
      </c>
      <c r="D40" s="12">
        <f t="shared" si="2"/>
        <v>118777.59000000001</v>
      </c>
      <c r="E40" s="16">
        <f t="shared" si="3"/>
        <v>3.7863746818321276E-2</v>
      </c>
      <c r="F40" s="29">
        <f t="shared" si="4"/>
        <v>2.5122873345935735</v>
      </c>
      <c r="G40" s="50">
        <f t="shared" ref="G40:G78" si="5">((1+E40)*G39)/(1+E40*G39)</f>
        <v>6.3254970419526595</v>
      </c>
      <c r="H40" s="16"/>
      <c r="J40" s="12"/>
      <c r="K40" s="30"/>
      <c r="L40" s="16"/>
      <c r="N40" s="31"/>
      <c r="O40" s="16"/>
    </row>
    <row r="41" spans="1:15" x14ac:dyDescent="0.2">
      <c r="A41" s="2">
        <v>3</v>
      </c>
      <c r="B41" s="12">
        <f t="shared" si="0"/>
        <v>176043.74999999997</v>
      </c>
      <c r="C41" s="16">
        <f t="shared" si="1"/>
        <v>5.9706546275395025E-2</v>
      </c>
      <c r="D41" s="12">
        <f t="shared" si="2"/>
        <v>124410.86700000003</v>
      </c>
      <c r="E41" s="16">
        <f t="shared" si="3"/>
        <v>4.7427103041912264E-2</v>
      </c>
      <c r="F41" s="29">
        <f t="shared" si="4"/>
        <v>2.3150324648639771</v>
      </c>
      <c r="G41" s="50">
        <f t="shared" si="5"/>
        <v>5.0965361861174303</v>
      </c>
      <c r="H41" s="16"/>
      <c r="J41" s="12"/>
      <c r="K41" s="30"/>
      <c r="L41" s="16"/>
      <c r="N41" s="31"/>
      <c r="O41" s="16"/>
    </row>
    <row r="42" spans="1:15" x14ac:dyDescent="0.2">
      <c r="A42" s="2">
        <v>4</v>
      </c>
      <c r="B42" s="12">
        <f t="shared" si="0"/>
        <v>187450.31249999997</v>
      </c>
      <c r="C42" s="16">
        <f t="shared" si="1"/>
        <v>6.4793907764405148E-2</v>
      </c>
      <c r="D42" s="12">
        <f t="shared" si="2"/>
        <v>131734.12710000004</v>
      </c>
      <c r="E42" s="16">
        <f t="shared" si="3"/>
        <v>5.8863508281796713E-2</v>
      </c>
      <c r="F42" s="29">
        <f t="shared" si="4"/>
        <v>2.1435064911860673</v>
      </c>
      <c r="G42" s="50">
        <f t="shared" si="5"/>
        <v>4.1511816816287919</v>
      </c>
      <c r="H42" s="16"/>
      <c r="J42" s="12"/>
      <c r="K42" s="30"/>
      <c r="L42" s="16"/>
      <c r="N42" s="31"/>
      <c r="O42" s="16"/>
    </row>
    <row r="43" spans="1:15" x14ac:dyDescent="0.2">
      <c r="A43" s="2">
        <v>5</v>
      </c>
      <c r="B43" s="12">
        <f t="shared" si="0"/>
        <v>200567.85937499997</v>
      </c>
      <c r="C43" s="16">
        <f t="shared" si="1"/>
        <v>6.9978794380510814E-2</v>
      </c>
      <c r="D43" s="12">
        <f t="shared" si="2"/>
        <v>141254.36523000005</v>
      </c>
      <c r="E43" s="16">
        <f t="shared" si="3"/>
        <v>7.2268578686319876E-2</v>
      </c>
      <c r="F43" s="29">
        <f t="shared" si="4"/>
        <v>1.9943534705965804</v>
      </c>
      <c r="G43" s="50">
        <f t="shared" si="5"/>
        <v>3.4239859089452249</v>
      </c>
      <c r="H43" s="16"/>
      <c r="J43" s="12"/>
      <c r="K43" s="30"/>
      <c r="L43" s="16"/>
      <c r="N43" s="31"/>
      <c r="O43" s="16"/>
    </row>
    <row r="44" spans="1:15" x14ac:dyDescent="0.2">
      <c r="A44" s="2">
        <v>6</v>
      </c>
      <c r="B44" s="12">
        <f t="shared" si="0"/>
        <v>215653.03828124996</v>
      </c>
      <c r="C44" s="16">
        <f t="shared" si="1"/>
        <v>7.5212344356955854E-2</v>
      </c>
      <c r="D44" s="12">
        <f t="shared" si="2"/>
        <v>153630.67479900009</v>
      </c>
      <c r="E44" s="16">
        <f t="shared" si="3"/>
        <v>8.7617183007746791E-2</v>
      </c>
      <c r="F44" s="29">
        <f t="shared" si="4"/>
        <v>1.8646551918231133</v>
      </c>
      <c r="G44" s="50">
        <f t="shared" si="5"/>
        <v>2.8646045453424804</v>
      </c>
      <c r="H44" s="16"/>
      <c r="K44" s="30"/>
      <c r="L44" s="16"/>
      <c r="N44" s="31"/>
      <c r="O44" s="16"/>
    </row>
    <row r="45" spans="1:15" x14ac:dyDescent="0.2">
      <c r="A45" s="2">
        <v>7</v>
      </c>
      <c r="B45" s="12">
        <f t="shared" si="0"/>
        <v>233000.99402343741</v>
      </c>
      <c r="C45" s="16">
        <f t="shared" si="1"/>
        <v>8.0443827179298391E-2</v>
      </c>
      <c r="D45" s="12">
        <f t="shared" si="2"/>
        <v>169719.87723870011</v>
      </c>
      <c r="E45" s="16">
        <f t="shared" si="3"/>
        <v>0.10472649723598522</v>
      </c>
      <c r="F45" s="29">
        <f t="shared" si="4"/>
        <v>1.7518740798461856</v>
      </c>
      <c r="G45" s="50">
        <f t="shared" si="5"/>
        <v>2.4343111887249846</v>
      </c>
      <c r="H45" s="16"/>
      <c r="K45" s="30"/>
      <c r="L45" s="16"/>
      <c r="N45" s="31"/>
      <c r="O45" s="16"/>
    </row>
    <row r="46" spans="1:15" x14ac:dyDescent="0.2">
      <c r="A46" s="2">
        <v>8</v>
      </c>
      <c r="B46" s="12">
        <f t="shared" si="0"/>
        <v>252951.14312695301</v>
      </c>
      <c r="C46" s="16">
        <f t="shared" si="1"/>
        <v>8.5622592243142268E-2</v>
      </c>
      <c r="D46" s="12">
        <f t="shared" si="2"/>
        <v>190635.84041031013</v>
      </c>
      <c r="E46" s="16">
        <f t="shared" si="3"/>
        <v>0.12323814695077275</v>
      </c>
      <c r="F46" s="29">
        <f t="shared" si="4"/>
        <v>1.6538035476923354</v>
      </c>
      <c r="G46" s="50">
        <f t="shared" si="5"/>
        <v>2.1033162990192196</v>
      </c>
      <c r="H46" s="16"/>
      <c r="J46" s="12"/>
      <c r="K46" s="30"/>
      <c r="L46" s="16"/>
      <c r="N46" s="31"/>
      <c r="O46" s="16"/>
    </row>
    <row r="47" spans="1:15" x14ac:dyDescent="0.2">
      <c r="A47" s="2">
        <v>9</v>
      </c>
      <c r="B47" s="12">
        <f t="shared" si="0"/>
        <v>275893.81459599594</v>
      </c>
      <c r="C47" s="16">
        <f t="shared" si="1"/>
        <v>9.0700011019631224E-2</v>
      </c>
      <c r="D47" s="12">
        <f t="shared" si="2"/>
        <v>217826.59253340319</v>
      </c>
      <c r="E47" s="16">
        <f t="shared" si="3"/>
        <v>0.14263189998569908</v>
      </c>
      <c r="F47" s="29">
        <f t="shared" si="4"/>
        <v>1.5685248240802916</v>
      </c>
      <c r="G47" s="50">
        <f t="shared" si="5"/>
        <v>1.8487048453993995</v>
      </c>
      <c r="H47" s="16"/>
      <c r="J47" s="12"/>
      <c r="K47" s="30"/>
      <c r="L47" s="16"/>
      <c r="N47" s="31"/>
      <c r="O47" s="16"/>
    </row>
    <row r="48" spans="1:15" x14ac:dyDescent="0.2">
      <c r="A48" s="2">
        <v>10</v>
      </c>
      <c r="B48" s="12">
        <f t="shared" si="0"/>
        <v>302277.88678539533</v>
      </c>
      <c r="C48" s="16">
        <f t="shared" si="1"/>
        <v>9.5631256641381404E-2</v>
      </c>
      <c r="D48" s="12">
        <f t="shared" si="2"/>
        <v>253174.57029342413</v>
      </c>
      <c r="E48" s="16">
        <f t="shared" si="3"/>
        <v>0.16227576876133903</v>
      </c>
      <c r="F48" s="29">
        <f t="shared" si="4"/>
        <v>1.4943694122437321</v>
      </c>
      <c r="G48" s="50">
        <f t="shared" si="5"/>
        <v>1.6528498810764609</v>
      </c>
      <c r="H48" s="16"/>
      <c r="J48" s="12"/>
      <c r="K48" s="30"/>
      <c r="L48" s="16"/>
      <c r="N48" s="31"/>
      <c r="O48" s="16"/>
    </row>
    <row r="49" spans="1:15" x14ac:dyDescent="0.2">
      <c r="A49" s="2">
        <v>11</v>
      </c>
      <c r="B49" s="12">
        <f t="shared" si="0"/>
        <v>332619.56980320462</v>
      </c>
      <c r="C49" s="16">
        <f t="shared" si="1"/>
        <v>0.10037678687144795</v>
      </c>
      <c r="D49" s="12">
        <f t="shared" si="2"/>
        <v>299126.94138145144</v>
      </c>
      <c r="E49" s="16">
        <f t="shared" si="3"/>
        <v>0.18150468680471896</v>
      </c>
      <c r="F49" s="29">
        <f t="shared" si="4"/>
        <v>1.4298864454293323</v>
      </c>
      <c r="G49" s="50">
        <f t="shared" si="5"/>
        <v>1.5021922162126622</v>
      </c>
      <c r="H49" s="16"/>
      <c r="J49" s="12"/>
      <c r="K49" s="30"/>
      <c r="L49" s="16"/>
      <c r="N49" s="31"/>
      <c r="O49" s="16"/>
    </row>
    <row r="50" spans="1:15" x14ac:dyDescent="0.2">
      <c r="A50" s="2">
        <v>12</v>
      </c>
      <c r="B50" s="12">
        <f t="shared" si="0"/>
        <v>367512.50527368527</v>
      </c>
      <c r="C50" s="16">
        <f t="shared" si="1"/>
        <v>0.10490343515002802</v>
      </c>
      <c r="D50" s="12">
        <f t="shared" si="2"/>
        <v>358865.02379588684</v>
      </c>
      <c r="E50" s="16">
        <f t="shared" si="3"/>
        <v>0.19970813106485275</v>
      </c>
      <c r="F50" s="29">
        <f t="shared" si="4"/>
        <v>1.3738143003733323</v>
      </c>
      <c r="G50" s="50">
        <f t="shared" si="5"/>
        <v>1.3863017047789712</v>
      </c>
      <c r="H50" s="16"/>
      <c r="J50" s="12"/>
      <c r="K50" s="30"/>
      <c r="L50" s="16"/>
      <c r="N50" s="31"/>
      <c r="O50" s="16"/>
    </row>
    <row r="51" spans="1:15" x14ac:dyDescent="0.2">
      <c r="A51" s="2">
        <v>13</v>
      </c>
      <c r="B51" s="12">
        <f t="shared" si="0"/>
        <v>407639.38106473809</v>
      </c>
      <c r="C51" s="16">
        <f t="shared" si="1"/>
        <v>0.10918506231827525</v>
      </c>
      <c r="D51" s="12">
        <f t="shared" si="2"/>
        <v>436524.53093465295</v>
      </c>
      <c r="E51" s="16">
        <f t="shared" si="3"/>
        <v>0.21640310977460087</v>
      </c>
      <c r="F51" s="29">
        <f t="shared" si="4"/>
        <v>1.3250559133681152</v>
      </c>
      <c r="G51" s="50">
        <f t="shared" si="5"/>
        <v>1.2971551575222855</v>
      </c>
      <c r="H51" s="16"/>
      <c r="K51" s="30"/>
      <c r="L51" s="16"/>
      <c r="N51" s="31"/>
      <c r="O51" s="16"/>
    </row>
    <row r="52" spans="1:15" x14ac:dyDescent="0.2">
      <c r="A52" s="2">
        <v>14</v>
      </c>
      <c r="B52" s="12">
        <f t="shared" si="0"/>
        <v>453785.28822444874</v>
      </c>
      <c r="C52" s="16">
        <f t="shared" si="1"/>
        <v>0.1132027701523327</v>
      </c>
      <c r="D52" s="12">
        <f t="shared" si="2"/>
        <v>537481.8902150488</v>
      </c>
      <c r="E52" s="16">
        <f t="shared" si="3"/>
        <v>0.2312753399316041</v>
      </c>
      <c r="F52" s="29">
        <f t="shared" si="4"/>
        <v>1.2826573159722741</v>
      </c>
      <c r="G52" s="50">
        <f t="shared" si="5"/>
        <v>1.2285808904017581</v>
      </c>
      <c r="H52" s="16"/>
      <c r="J52" s="12"/>
      <c r="K52" s="30"/>
      <c r="L52" s="16"/>
      <c r="N52" s="31"/>
      <c r="O52" s="16"/>
    </row>
    <row r="53" spans="1:15" x14ac:dyDescent="0.2">
      <c r="A53" s="2">
        <v>15</v>
      </c>
      <c r="B53" s="12">
        <f t="shared" si="0"/>
        <v>506853.08145811601</v>
      </c>
      <c r="C53" s="16">
        <f t="shared" si="1"/>
        <v>0.11694471947583109</v>
      </c>
      <c r="D53" s="12">
        <f t="shared" si="2"/>
        <v>668726.45727956353</v>
      </c>
      <c r="E53" s="16">
        <f t="shared" si="3"/>
        <v>0.24418416592976394</v>
      </c>
      <c r="F53" s="29">
        <f t="shared" si="4"/>
        <v>1.245788970410673</v>
      </c>
      <c r="G53" s="50">
        <f t="shared" si="5"/>
        <v>1.1758314541551986</v>
      </c>
      <c r="H53" s="16"/>
      <c r="J53" s="12"/>
      <c r="K53" s="30"/>
      <c r="L53" s="16"/>
      <c r="N53" s="31"/>
      <c r="O53" s="16"/>
    </row>
    <row r="54" spans="1:15" x14ac:dyDescent="0.2">
      <c r="A54" s="2">
        <v>16</v>
      </c>
      <c r="B54" s="12">
        <f t="shared" si="0"/>
        <v>567881.04367683327</v>
      </c>
      <c r="C54" s="16">
        <f t="shared" si="1"/>
        <v>0.1204056253207577</v>
      </c>
      <c r="D54" s="12">
        <f t="shared" si="2"/>
        <v>839344.3944634326</v>
      </c>
      <c r="E54" s="16">
        <f t="shared" si="3"/>
        <v>0.25513860761238222</v>
      </c>
      <c r="F54" s="29">
        <f t="shared" si="4"/>
        <v>1.2137295394875418</v>
      </c>
      <c r="G54" s="50">
        <f t="shared" si="5"/>
        <v>1.1352549647347683</v>
      </c>
      <c r="H54" s="16"/>
      <c r="J54" s="12"/>
      <c r="K54" s="30"/>
      <c r="N54" s="31"/>
      <c r="O54" s="16"/>
    </row>
    <row r="55" spans="1:15" x14ac:dyDescent="0.2">
      <c r="A55" s="2">
        <v>17</v>
      </c>
      <c r="B55" s="12">
        <f t="shared" si="0"/>
        <v>638063.20022835827</v>
      </c>
      <c r="C55" s="16">
        <f t="shared" si="1"/>
        <v>0.12358601741153359</v>
      </c>
      <c r="D55" s="12">
        <f t="shared" si="2"/>
        <v>1061147.7128024623</v>
      </c>
      <c r="E55" s="16">
        <f t="shared" si="3"/>
        <v>0.2642578181281855</v>
      </c>
      <c r="F55" s="29">
        <f t="shared" si="4"/>
        <v>1.1858517734674277</v>
      </c>
      <c r="G55" s="50">
        <f t="shared" si="5"/>
        <v>1.1040422805652061</v>
      </c>
      <c r="H55" s="16"/>
      <c r="J55" s="12"/>
      <c r="K55" s="30"/>
      <c r="N55" s="31"/>
      <c r="O55" s="16"/>
    </row>
    <row r="56" spans="1:15" x14ac:dyDescent="0.2">
      <c r="A56" s="2">
        <v>18</v>
      </c>
      <c r="B56" s="12">
        <f t="shared" si="0"/>
        <v>718772.68026261195</v>
      </c>
      <c r="C56" s="16">
        <f t="shared" si="1"/>
        <v>0.1264913569774411</v>
      </c>
      <c r="D56" s="12">
        <f t="shared" si="2"/>
        <v>1349492.0266432012</v>
      </c>
      <c r="E56" s="16">
        <f t="shared" si="3"/>
        <v>0.27172872387316294</v>
      </c>
      <c r="F56" s="29">
        <f t="shared" si="4"/>
        <v>1.1616102377977633</v>
      </c>
      <c r="G56" s="50">
        <f t="shared" si="5"/>
        <v>1.080032523511697</v>
      </c>
      <c r="H56" s="16"/>
      <c r="J56" s="12"/>
      <c r="K56" s="30"/>
      <c r="N56" s="31"/>
      <c r="O56" s="16"/>
    </row>
    <row r="57" spans="1:15" x14ac:dyDescent="0.2">
      <c r="A57" s="2">
        <v>19</v>
      </c>
      <c r="B57" s="12">
        <f t="shared" si="0"/>
        <v>811588.58230200363</v>
      </c>
      <c r="C57" s="16">
        <f t="shared" si="1"/>
        <v>0.12913109330404768</v>
      </c>
      <c r="D57" s="12">
        <f t="shared" si="2"/>
        <v>1724339.6346361618</v>
      </c>
      <c r="E57" s="16">
        <f t="shared" si="3"/>
        <v>0.27776941292893476</v>
      </c>
      <c r="F57" s="29">
        <f t="shared" si="4"/>
        <v>1.1405306415632723</v>
      </c>
      <c r="G57" s="50">
        <f t="shared" si="5"/>
        <v>1.0615634796243822</v>
      </c>
      <c r="H57" s="16"/>
      <c r="J57" s="12"/>
      <c r="K57" s="30"/>
      <c r="N57" s="31"/>
      <c r="O57" s="16"/>
    </row>
    <row r="58" spans="1:15" x14ac:dyDescent="0.2">
      <c r="A58" s="2">
        <v>20</v>
      </c>
      <c r="B58" s="12">
        <f t="shared" si="0"/>
        <v>918326.86964730406</v>
      </c>
      <c r="C58" s="16">
        <f t="shared" si="1"/>
        <v>0.13151772914614723</v>
      </c>
      <c r="D58" s="12">
        <f t="shared" si="2"/>
        <v>2211641.5250270101</v>
      </c>
      <c r="E58" s="16">
        <f t="shared" si="3"/>
        <v>0.28260203535463591</v>
      </c>
      <c r="F58" s="29">
        <f t="shared" si="4"/>
        <v>1.1222005578811063</v>
      </c>
      <c r="G58" s="50">
        <f t="shared" si="5"/>
        <v>1.0473565227879864</v>
      </c>
      <c r="H58" s="16"/>
      <c r="J58" s="12"/>
      <c r="K58" s="30"/>
      <c r="N58" s="31"/>
      <c r="O58" s="16"/>
    </row>
    <row r="59" spans="1:15" x14ac:dyDescent="0.2">
      <c r="A59" s="2">
        <v>21</v>
      </c>
      <c r="B59" s="12">
        <f t="shared" si="0"/>
        <v>1041075.9000943997</v>
      </c>
      <c r="C59" s="16">
        <f t="shared" si="1"/>
        <v>0.13366594673881102</v>
      </c>
      <c r="D59" s="12">
        <f t="shared" si="2"/>
        <v>2845133.9825351136</v>
      </c>
      <c r="E59" s="16">
        <f t="shared" si="3"/>
        <v>0.28643541475391965</v>
      </c>
      <c r="F59" s="29">
        <f t="shared" si="4"/>
        <v>1.1062613546792228</v>
      </c>
      <c r="G59" s="50">
        <f t="shared" si="5"/>
        <v>1.0364280944522972</v>
      </c>
      <c r="H59" s="16"/>
      <c r="J59" s="12"/>
      <c r="K59" s="30"/>
      <c r="N59" s="31"/>
      <c r="O59" s="16"/>
    </row>
    <row r="60" spans="1:15" x14ac:dyDescent="0.2">
      <c r="A60" s="2">
        <v>22</v>
      </c>
      <c r="B60" s="12">
        <f t="shared" si="0"/>
        <v>1182237.2851085595</v>
      </c>
      <c r="C60" s="16">
        <f t="shared" si="1"/>
        <v>0.13559182860861549</v>
      </c>
      <c r="D60" s="12">
        <f t="shared" si="2"/>
        <v>3668674.1772956476</v>
      </c>
      <c r="E60" s="16">
        <f t="shared" si="3"/>
        <v>0.28945568110881409</v>
      </c>
      <c r="F60" s="29">
        <f t="shared" si="4"/>
        <v>1.0924011779819329</v>
      </c>
      <c r="G60" s="50">
        <f t="shared" si="5"/>
        <v>1.0280216111171516</v>
      </c>
      <c r="H60" s="16"/>
      <c r="J60" s="12"/>
      <c r="K60" s="30"/>
      <c r="N60" s="31"/>
      <c r="O60" s="16"/>
    </row>
    <row r="61" spans="1:15" x14ac:dyDescent="0.2">
      <c r="A61" s="2">
        <v>23</v>
      </c>
      <c r="B61" s="12">
        <f t="shared" si="0"/>
        <v>1344572.8778748433</v>
      </c>
      <c r="C61" s="16">
        <f t="shared" si="1"/>
        <v>0.13731219173262446</v>
      </c>
      <c r="D61" s="12">
        <f t="shared" si="2"/>
        <v>4739276.4304843424</v>
      </c>
      <c r="E61" s="16">
        <f t="shared" si="3"/>
        <v>0.29182265893611892</v>
      </c>
      <c r="F61" s="29">
        <f t="shared" si="4"/>
        <v>1.0803488504190724</v>
      </c>
      <c r="G61" s="50">
        <f t="shared" si="5"/>
        <v>1.0215550854747319</v>
      </c>
      <c r="H61" s="16"/>
      <c r="J61" s="12"/>
      <c r="K61" s="30"/>
      <c r="N61" s="31"/>
      <c r="O61" s="16"/>
    </row>
    <row r="62" spans="1:15" x14ac:dyDescent="0.2">
      <c r="A62" s="2">
        <v>24</v>
      </c>
      <c r="B62" s="12">
        <f t="shared" si="0"/>
        <v>1531258.8095560698</v>
      </c>
      <c r="C62" s="16">
        <f t="shared" si="1"/>
        <v>0.13884404092420177</v>
      </c>
      <c r="D62" s="12">
        <f t="shared" si="2"/>
        <v>6131059.3596296441</v>
      </c>
      <c r="E62" s="16">
        <f t="shared" si="3"/>
        <v>0.29366991977783108</v>
      </c>
      <c r="F62" s="29">
        <f t="shared" si="4"/>
        <v>1.0698685655818021</v>
      </c>
      <c r="G62" s="50">
        <f t="shared" si="5"/>
        <v>1.0165808349805632</v>
      </c>
      <c r="H62" s="16"/>
      <c r="J62" s="12"/>
      <c r="K62" s="30"/>
      <c r="N62" s="31"/>
      <c r="O62" s="16"/>
    </row>
    <row r="63" spans="1:15" x14ac:dyDescent="0.2">
      <c r="A63" s="2">
        <v>25</v>
      </c>
      <c r="B63" s="12">
        <f t="shared" si="0"/>
        <v>1745947.6309894801</v>
      </c>
      <c r="C63" s="16">
        <f t="shared" si="1"/>
        <v>0.14020413799000531</v>
      </c>
      <c r="D63" s="12">
        <f t="shared" si="2"/>
        <v>7940377.1675185384</v>
      </c>
      <c r="E63" s="16">
        <f t="shared" si="3"/>
        <v>0.29510688149628156</v>
      </c>
      <c r="F63" s="29">
        <f t="shared" si="4"/>
        <v>1.0607552744189586</v>
      </c>
      <c r="G63" s="50">
        <f t="shared" si="5"/>
        <v>1.0127544884465871</v>
      </c>
      <c r="H63" s="16"/>
      <c r="J63" s="12"/>
      <c r="K63" s="30"/>
      <c r="N63" s="31"/>
      <c r="O63" s="16"/>
    </row>
    <row r="64" spans="1:15" x14ac:dyDescent="0.2">
      <c r="A64" s="2">
        <v>26</v>
      </c>
      <c r="B64" s="12">
        <f t="shared" si="0"/>
        <v>1992839.7756379021</v>
      </c>
      <c r="C64" s="16">
        <f t="shared" si="1"/>
        <v>0.14140867702228901</v>
      </c>
      <c r="D64" s="12">
        <f t="shared" si="2"/>
        <v>10292490.3177741</v>
      </c>
      <c r="E64" s="16">
        <f t="shared" si="3"/>
        <v>0.29622184193935769</v>
      </c>
      <c r="F64" s="29">
        <f t="shared" si="4"/>
        <v>1.0528306734077901</v>
      </c>
      <c r="G64" s="50">
        <f t="shared" si="5"/>
        <v>1.0098111449589129</v>
      </c>
      <c r="H64" s="16"/>
      <c r="J64" s="12"/>
      <c r="K64" s="30"/>
      <c r="N64" s="31"/>
      <c r="O64" s="16"/>
    </row>
    <row r="65" spans="1:30" x14ac:dyDescent="0.2">
      <c r="A65" s="2">
        <v>27</v>
      </c>
      <c r="B65" s="12">
        <f t="shared" si="0"/>
        <v>2276765.7419835869</v>
      </c>
      <c r="C65" s="16">
        <f t="shared" si="1"/>
        <v>0.14247305268422869</v>
      </c>
      <c r="D65" s="12">
        <f t="shared" si="2"/>
        <v>13350237.413106333</v>
      </c>
      <c r="E65" s="16">
        <f t="shared" si="3"/>
        <v>0.2970852535126321</v>
      </c>
      <c r="F65" s="29">
        <f t="shared" si="4"/>
        <v>1.0459397160067738</v>
      </c>
      <c r="G65" s="50">
        <f t="shared" si="5"/>
        <v>1.0075470345837791</v>
      </c>
      <c r="H65" s="16"/>
      <c r="J65" s="12"/>
      <c r="K65" s="30"/>
      <c r="N65" s="31"/>
      <c r="O65" s="16"/>
    </row>
    <row r="66" spans="1:30" x14ac:dyDescent="0.2">
      <c r="A66" s="2">
        <v>28</v>
      </c>
      <c r="B66" s="12">
        <f t="shared" si="0"/>
        <v>2603280.603281125</v>
      </c>
      <c r="C66" s="16">
        <f t="shared" si="1"/>
        <v>0.1434117069123978</v>
      </c>
      <c r="D66" s="12">
        <f t="shared" si="2"/>
        <v>17325308.637038231</v>
      </c>
      <c r="E66" s="16">
        <f t="shared" si="3"/>
        <v>0.29775284895154386</v>
      </c>
      <c r="F66" s="29">
        <f t="shared" si="4"/>
        <v>1.0399475791363253</v>
      </c>
      <c r="G66" s="50">
        <f t="shared" si="5"/>
        <v>1.0058054112182917</v>
      </c>
      <c r="H66" s="16"/>
      <c r="J66" s="12"/>
      <c r="K66" s="30"/>
      <c r="N66" s="31"/>
      <c r="O66" s="16"/>
    </row>
    <row r="67" spans="1:30" x14ac:dyDescent="0.2">
      <c r="A67" s="2">
        <v>29</v>
      </c>
      <c r="B67" s="12">
        <f t="shared" si="0"/>
        <v>2978772.6937732934</v>
      </c>
      <c r="C67" s="16">
        <f t="shared" si="1"/>
        <v>0.1442380395025053</v>
      </c>
      <c r="D67" s="12">
        <f t="shared" si="2"/>
        <v>22492901.228149705</v>
      </c>
      <c r="E67" s="16">
        <f t="shared" si="3"/>
        <v>0.29826842911555035</v>
      </c>
      <c r="F67" s="29">
        <f t="shared" si="4"/>
        <v>1.0347370253359351</v>
      </c>
      <c r="G67" s="50">
        <f t="shared" si="5"/>
        <v>1.0044657009371474</v>
      </c>
      <c r="H67" s="16"/>
      <c r="J67" s="12"/>
      <c r="K67" s="30"/>
      <c r="N67" s="31"/>
      <c r="O67" s="16"/>
    </row>
    <row r="68" spans="1:30" x14ac:dyDescent="0.2">
      <c r="A68" s="2">
        <v>30</v>
      </c>
      <c r="B68" s="12">
        <f t="shared" si="0"/>
        <v>3410588.5978392875</v>
      </c>
      <c r="C68" s="16">
        <f t="shared" si="1"/>
        <v>0.14496436903985477</v>
      </c>
      <c r="D68" s="12">
        <f t="shared" si="2"/>
        <v>29210771.596594613</v>
      </c>
      <c r="E68" s="16">
        <f t="shared" si="3"/>
        <v>0.29866624586594209</v>
      </c>
      <c r="F68" s="29">
        <f t="shared" si="4"/>
        <v>1.0302061089877697</v>
      </c>
      <c r="G68" s="50">
        <f t="shared" si="5"/>
        <v>1.0034351545670366</v>
      </c>
      <c r="H68" s="16"/>
      <c r="J68" s="12"/>
      <c r="K68" s="30"/>
      <c r="N68" s="31"/>
      <c r="O68" s="16"/>
    </row>
    <row r="69" spans="1:30" x14ac:dyDescent="0.2">
      <c r="A69" s="2">
        <v>31</v>
      </c>
      <c r="B69" s="12">
        <f t="shared" si="0"/>
        <v>3907176.8875151798</v>
      </c>
      <c r="C69" s="16">
        <f t="shared" si="1"/>
        <v>0.14560193216810055</v>
      </c>
      <c r="D69" s="12">
        <f t="shared" si="2"/>
        <v>37944003.075573005</v>
      </c>
      <c r="E69" s="16">
        <f t="shared" si="3"/>
        <v>0.29897298159684704</v>
      </c>
      <c r="F69" s="29">
        <f t="shared" si="4"/>
        <v>1.0262661817284953</v>
      </c>
      <c r="G69" s="50">
        <f t="shared" si="5"/>
        <v>1.002642426590028</v>
      </c>
      <c r="H69" s="16"/>
      <c r="J69" s="12"/>
      <c r="K69" s="30"/>
      <c r="N69" s="31"/>
      <c r="O69" s="16"/>
    </row>
    <row r="70" spans="1:30" x14ac:dyDescent="0.2">
      <c r="A70" s="2">
        <v>32</v>
      </c>
      <c r="B70" s="12">
        <f t="shared" si="0"/>
        <v>4478253.420642456</v>
      </c>
      <c r="C70" s="16">
        <f t="shared" si="1"/>
        <v>0.14616091095134948</v>
      </c>
      <c r="D70" s="12">
        <f t="shared" si="2"/>
        <v>49297203.998244904</v>
      </c>
      <c r="E70" s="16">
        <f t="shared" si="3"/>
        <v>0.29920936122790603</v>
      </c>
      <c r="F70" s="29">
        <f t="shared" si="4"/>
        <v>1.0228401580247788</v>
      </c>
      <c r="G70" s="50">
        <f t="shared" si="5"/>
        <v>1.0020326358384832</v>
      </c>
      <c r="H70" s="16"/>
      <c r="J70" s="12"/>
      <c r="K70" s="30"/>
      <c r="N70" s="31"/>
      <c r="O70" s="16"/>
    </row>
    <row r="71" spans="1:30" x14ac:dyDescent="0.2">
      <c r="A71" s="2">
        <v>33</v>
      </c>
      <c r="B71" s="12">
        <f t="shared" si="0"/>
        <v>5134991.433738823</v>
      </c>
      <c r="C71" s="16">
        <f t="shared" si="1"/>
        <v>0.14665047986546323</v>
      </c>
      <c r="D71" s="12">
        <f t="shared" si="2"/>
        <v>64056365.197718374</v>
      </c>
      <c r="E71" s="16">
        <f t="shared" si="3"/>
        <v>0.29939144621668462</v>
      </c>
      <c r="F71" s="29">
        <f t="shared" si="4"/>
        <v>1.0198610069780685</v>
      </c>
      <c r="G71" s="50">
        <f t="shared" si="5"/>
        <v>1.0015635660296025</v>
      </c>
      <c r="H71" s="16"/>
      <c r="J71" s="12"/>
      <c r="K71" s="30"/>
      <c r="N71" s="31"/>
      <c r="O71" s="16"/>
    </row>
    <row r="72" spans="1:30" x14ac:dyDescent="0.2">
      <c r="A72" s="2">
        <v>34</v>
      </c>
      <c r="B72" s="12">
        <f t="shared" si="0"/>
        <v>5890240.1487996466</v>
      </c>
      <c r="C72" s="16">
        <f t="shared" si="1"/>
        <v>0.14707886562352485</v>
      </c>
      <c r="D72" s="12">
        <f t="shared" si="2"/>
        <v>83243274.757033899</v>
      </c>
      <c r="E72" s="16">
        <f t="shared" si="3"/>
        <v>0.29953166246777502</v>
      </c>
      <c r="F72" s="29">
        <f t="shared" si="4"/>
        <v>1.0172704408504942</v>
      </c>
      <c r="G72" s="50">
        <f t="shared" si="5"/>
        <v>1.0012027430996941</v>
      </c>
      <c r="H72" s="16"/>
      <c r="J72" s="12"/>
      <c r="K72" s="30"/>
      <c r="N72" s="31"/>
      <c r="O72" s="16"/>
    </row>
    <row r="73" spans="1:30" x14ac:dyDescent="0.2">
      <c r="A73" s="2">
        <v>35</v>
      </c>
      <c r="B73" s="12">
        <f t="shared" si="0"/>
        <v>6758776.1711195922</v>
      </c>
      <c r="C73" s="16">
        <f t="shared" si="1"/>
        <v>0.14745341452622152</v>
      </c>
      <c r="D73" s="12">
        <f t="shared" si="2"/>
        <v>108186257.18414408</v>
      </c>
      <c r="E73" s="16">
        <f t="shared" si="3"/>
        <v>0.29963961052604476</v>
      </c>
      <c r="F73" s="29">
        <f t="shared" si="4"/>
        <v>1.0150177746526037</v>
      </c>
      <c r="G73" s="50">
        <f t="shared" si="5"/>
        <v>1.0009251869997646</v>
      </c>
      <c r="H73" s="16"/>
      <c r="J73" s="12"/>
      <c r="K73" s="30"/>
      <c r="N73" s="31"/>
      <c r="O73" s="16"/>
    </row>
    <row r="74" spans="1:30" x14ac:dyDescent="0.2">
      <c r="A74" s="2">
        <v>36</v>
      </c>
      <c r="B74" s="12">
        <f t="shared" si="0"/>
        <v>7757592.5967875319</v>
      </c>
      <c r="C74" s="16">
        <f t="shared" si="1"/>
        <v>0.14778066330054021</v>
      </c>
      <c r="D74" s="12">
        <f t="shared" si="2"/>
        <v>140612134.3393873</v>
      </c>
      <c r="E74" s="16">
        <f t="shared" si="3"/>
        <v>0.29972270045400551</v>
      </c>
      <c r="F74" s="29">
        <f t="shared" si="4"/>
        <v>1.0130589344805252</v>
      </c>
      <c r="G74" s="50">
        <f t="shared" si="5"/>
        <v>1.0007116823075113</v>
      </c>
      <c r="H74" s="16"/>
      <c r="J74" s="12"/>
      <c r="K74" s="30"/>
      <c r="N74" s="31"/>
      <c r="O74" s="16"/>
    </row>
    <row r="75" spans="1:30" x14ac:dyDescent="0.2">
      <c r="A75" s="2">
        <v>37</v>
      </c>
      <c r="B75" s="12">
        <f t="shared" si="0"/>
        <v>8906231.4863056615</v>
      </c>
      <c r="C75" s="16">
        <f t="shared" si="1"/>
        <v>0.14806641044720348</v>
      </c>
      <c r="D75" s="12">
        <f t="shared" si="2"/>
        <v>182765774.64120349</v>
      </c>
      <c r="E75" s="16">
        <f t="shared" si="3"/>
        <v>0.29978664714719722</v>
      </c>
      <c r="F75" s="29">
        <f t="shared" si="4"/>
        <v>1.0113555952004565</v>
      </c>
      <c r="G75" s="50">
        <f t="shared" si="5"/>
        <v>1.0005474479288547</v>
      </c>
      <c r="H75" s="16"/>
      <c r="J75" s="12"/>
      <c r="K75" s="30"/>
      <c r="N75" s="31"/>
      <c r="O75" s="16"/>
    </row>
    <row r="76" spans="1:30" x14ac:dyDescent="0.2">
      <c r="A76" s="2">
        <v>38</v>
      </c>
      <c r="B76" s="12">
        <f t="shared" si="0"/>
        <v>10227166.20925151</v>
      </c>
      <c r="C76" s="16">
        <f t="shared" si="1"/>
        <v>0.14831578597265699</v>
      </c>
      <c r="D76" s="12">
        <f t="shared" si="2"/>
        <v>237565507.03356457</v>
      </c>
      <c r="E76" s="16">
        <f t="shared" si="3"/>
        <v>0.29983585548191993</v>
      </c>
      <c r="F76" s="29">
        <f t="shared" si="4"/>
        <v>1.0098744306090925</v>
      </c>
      <c r="G76" s="50">
        <f t="shared" si="5"/>
        <v>1.0004211137914267</v>
      </c>
      <c r="H76" s="16"/>
      <c r="J76" s="12"/>
      <c r="K76" s="30"/>
      <c r="N76" s="31"/>
      <c r="O76" s="16"/>
    </row>
    <row r="77" spans="1:30" x14ac:dyDescent="0.2">
      <c r="A77" s="2">
        <v>39</v>
      </c>
      <c r="B77" s="12">
        <f t="shared" si="0"/>
        <v>11746241.140639234</v>
      </c>
      <c r="C77" s="16">
        <f t="shared" si="1"/>
        <v>0.14853331805770095</v>
      </c>
      <c r="D77" s="12">
        <f t="shared" si="2"/>
        <v>308805159.14363396</v>
      </c>
      <c r="E77" s="16">
        <f t="shared" si="3"/>
        <v>0.29987371904122528</v>
      </c>
      <c r="F77" s="29">
        <f t="shared" si="4"/>
        <v>1.0085864613992108</v>
      </c>
      <c r="G77" s="50">
        <f t="shared" si="5"/>
        <v>1.0003239336857128</v>
      </c>
      <c r="H77" s="16"/>
      <c r="J77" s="12"/>
      <c r="K77" s="30"/>
      <c r="N77" s="31"/>
      <c r="O77" s="16"/>
      <c r="AC77" s="2">
        <v>0</v>
      </c>
      <c r="AD77" s="2">
        <v>0.15</v>
      </c>
    </row>
    <row r="78" spans="1:30" x14ac:dyDescent="0.2">
      <c r="A78" s="11">
        <v>40</v>
      </c>
      <c r="B78" s="27">
        <f t="shared" si="0"/>
        <v>13493177.311735118</v>
      </c>
      <c r="C78" s="28">
        <f t="shared" si="1"/>
        <v>0.14872299573792133</v>
      </c>
      <c r="D78" s="27">
        <f t="shared" si="2"/>
        <v>401416706.88672417</v>
      </c>
      <c r="E78" s="28">
        <f t="shared" si="3"/>
        <v>0.2999028513640018</v>
      </c>
      <c r="F78" s="19">
        <f t="shared" si="4"/>
        <v>1.0074664881732267</v>
      </c>
      <c r="G78" s="53">
        <f t="shared" si="5"/>
        <v>1.0002491797582409</v>
      </c>
      <c r="H78" s="16"/>
      <c r="J78" s="12"/>
      <c r="K78" s="30"/>
      <c r="N78" s="31"/>
      <c r="O78" s="16"/>
      <c r="AC78" s="2">
        <v>40</v>
      </c>
      <c r="AD78" s="2">
        <v>0.15</v>
      </c>
    </row>
    <row r="79" spans="1:30" x14ac:dyDescent="0.2">
      <c r="B79" s="29"/>
      <c r="C79" s="16"/>
      <c r="F79" s="12"/>
      <c r="G79" s="16"/>
      <c r="H79" s="16"/>
      <c r="J79" s="12"/>
      <c r="K79" s="30"/>
      <c r="AB79" s="2" t="s">
        <v>37</v>
      </c>
    </row>
    <row r="80" spans="1:30" ht="28.5" customHeight="1" x14ac:dyDescent="0.2">
      <c r="A80" s="133" t="s">
        <v>54</v>
      </c>
      <c r="B80" s="134"/>
      <c r="C80" s="139" t="s">
        <v>53</v>
      </c>
      <c r="D80" s="140"/>
      <c r="E80" s="2" t="s">
        <v>56</v>
      </c>
      <c r="F80" s="12"/>
      <c r="G80" s="16"/>
      <c r="H80" s="16"/>
      <c r="J80" s="12"/>
      <c r="K80" s="30"/>
    </row>
    <row r="81" spans="1:28" ht="28.5" customHeight="1" x14ac:dyDescent="0.2">
      <c r="A81" s="59" t="s">
        <v>14</v>
      </c>
      <c r="B81" s="60" t="s">
        <v>55</v>
      </c>
      <c r="C81" s="61" t="s">
        <v>14</v>
      </c>
      <c r="D81" s="62" t="s">
        <v>55</v>
      </c>
      <c r="E81" s="2" t="s">
        <v>57</v>
      </c>
      <c r="F81" s="12"/>
      <c r="G81" s="16"/>
      <c r="H81" s="16"/>
      <c r="J81" s="12"/>
      <c r="K81" s="30"/>
    </row>
    <row r="82" spans="1:28" x14ac:dyDescent="0.2">
      <c r="A82" s="2">
        <f>A38</f>
        <v>0</v>
      </c>
      <c r="B82" s="14">
        <f>$D$17</f>
        <v>0.3</v>
      </c>
      <c r="C82" s="67">
        <f>A38</f>
        <v>0</v>
      </c>
      <c r="D82" s="14">
        <f>$C$17</f>
        <v>0.15</v>
      </c>
      <c r="F82" s="12"/>
      <c r="G82" s="16"/>
      <c r="H82" s="16"/>
      <c r="J82" s="12"/>
      <c r="K82" s="30"/>
    </row>
    <row r="83" spans="1:28" x14ac:dyDescent="0.2">
      <c r="A83" s="11">
        <f>A78</f>
        <v>40</v>
      </c>
      <c r="B83" s="68">
        <f>$D$17</f>
        <v>0.3</v>
      </c>
      <c r="C83" s="69">
        <f>A78</f>
        <v>40</v>
      </c>
      <c r="D83" s="68">
        <f>$C$17</f>
        <v>0.15</v>
      </c>
      <c r="F83" s="12"/>
      <c r="G83" s="16"/>
      <c r="H83" s="16"/>
      <c r="J83" s="12"/>
      <c r="K83" s="30"/>
    </row>
    <row r="84" spans="1:28" x14ac:dyDescent="0.2">
      <c r="B84" s="29"/>
      <c r="C84" s="16"/>
      <c r="F84" s="12"/>
      <c r="G84" s="16"/>
      <c r="H84" s="16"/>
      <c r="J84" s="12"/>
      <c r="K84" s="30"/>
    </row>
    <row r="85" spans="1:28" x14ac:dyDescent="0.2">
      <c r="B85" s="29"/>
      <c r="C85" s="16"/>
      <c r="F85" s="12"/>
      <c r="G85" s="16"/>
      <c r="H85" s="16"/>
      <c r="J85" s="12"/>
      <c r="K85" s="30"/>
    </row>
    <row r="86" spans="1:28" x14ac:dyDescent="0.2">
      <c r="A86" s="63" t="s">
        <v>88</v>
      </c>
      <c r="B86" s="29"/>
      <c r="C86" s="16"/>
      <c r="F86" s="12"/>
      <c r="G86" s="16"/>
      <c r="H86" s="16"/>
      <c r="J86" s="12"/>
      <c r="K86" s="30"/>
    </row>
    <row r="87" spans="1:28" x14ac:dyDescent="0.2">
      <c r="B87" s="29"/>
      <c r="C87" s="16"/>
      <c r="F87" s="12"/>
      <c r="G87" s="16"/>
      <c r="H87" s="16"/>
      <c r="J87" s="12"/>
      <c r="K87" s="30"/>
      <c r="AB87" s="2" t="s">
        <v>38</v>
      </c>
    </row>
    <row r="88" spans="1:28" x14ac:dyDescent="0.2">
      <c r="A88" s="74" t="s">
        <v>132</v>
      </c>
      <c r="B88" s="19"/>
      <c r="C88" s="28"/>
      <c r="D88" s="11"/>
      <c r="E88" s="11"/>
      <c r="F88" s="12"/>
      <c r="G88" s="16"/>
      <c r="H88" s="16"/>
      <c r="J88" s="12"/>
      <c r="K88" s="30"/>
      <c r="AB88" s="2" t="s">
        <v>39</v>
      </c>
    </row>
    <row r="89" spans="1:28" ht="25.5" x14ac:dyDescent="0.2">
      <c r="A89" s="11" t="s">
        <v>14</v>
      </c>
      <c r="B89" s="42" t="s">
        <v>46</v>
      </c>
      <c r="C89" s="42" t="s">
        <v>47</v>
      </c>
      <c r="D89" s="42" t="s">
        <v>49</v>
      </c>
      <c r="E89" s="42" t="s">
        <v>50</v>
      </c>
      <c r="F89" s="12"/>
      <c r="G89" s="16"/>
      <c r="H89" s="16"/>
      <c r="J89" s="12"/>
      <c r="K89" s="30"/>
    </row>
    <row r="90" spans="1:28" x14ac:dyDescent="0.2">
      <c r="A90" s="9">
        <v>0</v>
      </c>
      <c r="B90" s="9"/>
      <c r="C90" s="70">
        <f>F38</f>
        <v>3</v>
      </c>
      <c r="D90" s="9"/>
      <c r="E90" s="70">
        <f>G38</f>
        <v>10.000090000899991</v>
      </c>
      <c r="F90" s="12"/>
      <c r="G90" s="16"/>
      <c r="H90" s="16"/>
      <c r="J90" s="12"/>
      <c r="K90" s="30"/>
    </row>
    <row r="91" spans="1:28" x14ac:dyDescent="0.2">
      <c r="A91" s="9">
        <v>1</v>
      </c>
      <c r="B91" s="71">
        <f>C39</f>
        <v>4.9999999999999996E-2</v>
      </c>
      <c r="C91" s="70">
        <f>F39</f>
        <v>2.7391304347826093</v>
      </c>
      <c r="D91" s="71">
        <f>E39</f>
        <v>2.9999729999730041E-2</v>
      </c>
      <c r="E91" s="70">
        <f t="shared" ref="E91:E100" si="6">G39</f>
        <v>7.9231461545384567</v>
      </c>
      <c r="F91" s="12"/>
      <c r="G91" s="16"/>
      <c r="H91" s="16"/>
      <c r="J91" s="12"/>
      <c r="K91" s="30"/>
    </row>
    <row r="92" spans="1:28" x14ac:dyDescent="0.2">
      <c r="A92" s="9">
        <v>2</v>
      </c>
      <c r="B92" s="71">
        <f t="shared" ref="B92:B100" si="7">C40</f>
        <v>5.4761904761904755E-2</v>
      </c>
      <c r="C92" s="70">
        <f t="shared" ref="C92:C100" si="8">F40</f>
        <v>2.5122873345935735</v>
      </c>
      <c r="D92" s="71">
        <f t="shared" ref="D92:D100" si="9">E40</f>
        <v>3.7863746818321276E-2</v>
      </c>
      <c r="E92" s="70">
        <f t="shared" si="6"/>
        <v>6.3254970419526595</v>
      </c>
      <c r="F92" s="12"/>
      <c r="G92" s="16"/>
      <c r="H92" s="16"/>
      <c r="J92" s="12"/>
      <c r="K92" s="30"/>
    </row>
    <row r="93" spans="1:28" x14ac:dyDescent="0.2">
      <c r="A93" s="9">
        <v>3</v>
      </c>
      <c r="B93" s="71">
        <f t="shared" si="7"/>
        <v>5.9706546275395025E-2</v>
      </c>
      <c r="C93" s="70">
        <f t="shared" si="8"/>
        <v>2.3150324648639771</v>
      </c>
      <c r="D93" s="71">
        <f t="shared" si="9"/>
        <v>4.7427103041912264E-2</v>
      </c>
      <c r="E93" s="70">
        <f t="shared" si="6"/>
        <v>5.0965361861174303</v>
      </c>
      <c r="F93" s="12"/>
      <c r="G93" s="16"/>
      <c r="H93" s="16"/>
      <c r="J93" s="12"/>
      <c r="K93" s="30"/>
    </row>
    <row r="94" spans="1:28" x14ac:dyDescent="0.2">
      <c r="A94" s="9">
        <v>4</v>
      </c>
      <c r="B94" s="71">
        <f t="shared" si="7"/>
        <v>6.4793907764405148E-2</v>
      </c>
      <c r="C94" s="70">
        <f t="shared" si="8"/>
        <v>2.1435064911860673</v>
      </c>
      <c r="D94" s="71">
        <f t="shared" si="9"/>
        <v>5.8863508281796713E-2</v>
      </c>
      <c r="E94" s="70">
        <f t="shared" si="6"/>
        <v>4.1511816816287919</v>
      </c>
      <c r="F94" s="12"/>
      <c r="G94" s="16"/>
      <c r="H94" s="16"/>
      <c r="J94" s="12"/>
      <c r="K94" s="30"/>
    </row>
    <row r="95" spans="1:28" x14ac:dyDescent="0.2">
      <c r="A95" s="9">
        <v>5</v>
      </c>
      <c r="B95" s="71">
        <f t="shared" si="7"/>
        <v>6.9978794380510814E-2</v>
      </c>
      <c r="C95" s="70">
        <f t="shared" si="8"/>
        <v>1.9943534705965804</v>
      </c>
      <c r="D95" s="71">
        <f t="shared" si="9"/>
        <v>7.2268578686319876E-2</v>
      </c>
      <c r="E95" s="70">
        <f t="shared" si="6"/>
        <v>3.4239859089452249</v>
      </c>
      <c r="F95" s="12"/>
      <c r="G95" s="16"/>
      <c r="H95" s="16"/>
      <c r="J95" s="12"/>
      <c r="K95" s="30"/>
    </row>
    <row r="96" spans="1:28" x14ac:dyDescent="0.2">
      <c r="A96" s="9">
        <v>6</v>
      </c>
      <c r="B96" s="71">
        <f t="shared" si="7"/>
        <v>7.5212344356955854E-2</v>
      </c>
      <c r="C96" s="70">
        <f t="shared" si="8"/>
        <v>1.8646551918231133</v>
      </c>
      <c r="D96" s="71">
        <f t="shared" si="9"/>
        <v>8.7617183007746791E-2</v>
      </c>
      <c r="E96" s="70">
        <f t="shared" si="6"/>
        <v>2.8646045453424804</v>
      </c>
      <c r="F96" s="12"/>
      <c r="G96" s="16"/>
      <c r="H96" s="16"/>
      <c r="J96" s="12"/>
      <c r="K96" s="30"/>
    </row>
    <row r="97" spans="1:11" x14ac:dyDescent="0.2">
      <c r="A97" s="9">
        <v>7</v>
      </c>
      <c r="B97" s="71">
        <f t="shared" si="7"/>
        <v>8.0443827179298391E-2</v>
      </c>
      <c r="C97" s="70">
        <f t="shared" si="8"/>
        <v>1.7518740798461856</v>
      </c>
      <c r="D97" s="71">
        <f t="shared" si="9"/>
        <v>0.10472649723598522</v>
      </c>
      <c r="E97" s="70">
        <f t="shared" si="6"/>
        <v>2.4343111887249846</v>
      </c>
      <c r="F97" s="12"/>
      <c r="G97" s="16"/>
      <c r="H97" s="16"/>
      <c r="J97" s="12"/>
      <c r="K97" s="30"/>
    </row>
    <row r="98" spans="1:11" x14ac:dyDescent="0.2">
      <c r="A98" s="9">
        <v>8</v>
      </c>
      <c r="B98" s="71">
        <f t="shared" si="7"/>
        <v>8.5622592243142268E-2</v>
      </c>
      <c r="C98" s="70">
        <f t="shared" si="8"/>
        <v>1.6538035476923354</v>
      </c>
      <c r="D98" s="71">
        <f t="shared" si="9"/>
        <v>0.12323814695077275</v>
      </c>
      <c r="E98" s="70">
        <f t="shared" si="6"/>
        <v>2.1033162990192196</v>
      </c>
      <c r="F98" s="12"/>
      <c r="G98" s="16"/>
      <c r="H98" s="16"/>
      <c r="J98" s="12"/>
      <c r="K98" s="30"/>
    </row>
    <row r="99" spans="1:11" x14ac:dyDescent="0.2">
      <c r="A99" s="9">
        <v>9</v>
      </c>
      <c r="B99" s="71">
        <f t="shared" si="7"/>
        <v>9.0700011019631224E-2</v>
      </c>
      <c r="C99" s="70">
        <f t="shared" si="8"/>
        <v>1.5685248240802916</v>
      </c>
      <c r="D99" s="71">
        <f t="shared" si="9"/>
        <v>0.14263189998569908</v>
      </c>
      <c r="E99" s="70">
        <f t="shared" si="6"/>
        <v>1.8487048453993995</v>
      </c>
      <c r="F99" s="12"/>
      <c r="G99" s="16"/>
      <c r="H99" s="16"/>
      <c r="J99" s="12"/>
      <c r="K99" s="30"/>
    </row>
    <row r="100" spans="1:11" x14ac:dyDescent="0.2">
      <c r="A100" s="11">
        <v>10</v>
      </c>
      <c r="B100" s="72">
        <f t="shared" si="7"/>
        <v>9.5631256641381404E-2</v>
      </c>
      <c r="C100" s="73">
        <f t="shared" si="8"/>
        <v>1.4943694122437321</v>
      </c>
      <c r="D100" s="72">
        <f t="shared" si="9"/>
        <v>0.16227576876133903</v>
      </c>
      <c r="E100" s="73">
        <f t="shared" si="6"/>
        <v>1.6528498810764609</v>
      </c>
      <c r="F100" s="12"/>
      <c r="G100" s="16"/>
      <c r="H100" s="16"/>
      <c r="J100" s="12"/>
      <c r="K100" s="30"/>
    </row>
    <row r="101" spans="1:11" x14ac:dyDescent="0.2">
      <c r="B101" s="29"/>
      <c r="C101" s="16"/>
      <c r="F101" s="12"/>
      <c r="G101" s="16"/>
      <c r="H101" s="16"/>
      <c r="J101" s="12"/>
      <c r="K101" s="30"/>
    </row>
    <row r="102" spans="1:11" x14ac:dyDescent="0.2">
      <c r="B102" s="29"/>
      <c r="C102" s="16"/>
      <c r="F102" s="12"/>
      <c r="G102" s="16"/>
      <c r="H102" s="16"/>
      <c r="J102" s="12"/>
      <c r="K102" s="30"/>
    </row>
    <row r="103" spans="1:11" x14ac:dyDescent="0.2">
      <c r="A103" s="3"/>
      <c r="B103" s="4"/>
      <c r="C103" s="4"/>
      <c r="D103" s="4"/>
      <c r="E103" s="4"/>
      <c r="F103" s="12"/>
      <c r="G103" s="16"/>
      <c r="H103" s="16"/>
      <c r="J103" s="12"/>
      <c r="K103" s="30"/>
    </row>
    <row r="104" spans="1:11" x14ac:dyDescent="0.2">
      <c r="A104" s="5"/>
      <c r="B104" s="3"/>
      <c r="C104" s="5"/>
      <c r="D104" s="3"/>
      <c r="E104" s="5"/>
      <c r="F104" s="12"/>
      <c r="G104" s="16"/>
      <c r="H104" s="16"/>
      <c r="J104" s="12"/>
      <c r="K104" s="30"/>
    </row>
    <row r="105" spans="1:11" x14ac:dyDescent="0.2">
      <c r="A105" s="5"/>
      <c r="B105" s="5"/>
      <c r="C105" s="5"/>
      <c r="D105" s="5"/>
      <c r="E105" s="5"/>
      <c r="F105" s="12"/>
      <c r="G105" s="16"/>
      <c r="H105" s="16"/>
      <c r="J105" s="12"/>
      <c r="K105" s="30"/>
    </row>
    <row r="106" spans="1:11" x14ac:dyDescent="0.2">
      <c r="A106" s="5"/>
      <c r="B106" s="5"/>
      <c r="C106" s="5"/>
      <c r="D106" s="5"/>
      <c r="E106" s="5"/>
      <c r="F106" s="12"/>
      <c r="G106" s="16"/>
      <c r="H106" s="16"/>
      <c r="J106" s="12"/>
      <c r="K106" s="30"/>
    </row>
    <row r="107" spans="1:11" x14ac:dyDescent="0.2">
      <c r="A107" s="5"/>
      <c r="B107" s="5"/>
      <c r="C107" s="5"/>
      <c r="D107" s="5"/>
      <c r="E107" s="5"/>
      <c r="F107" s="12"/>
      <c r="G107" s="16"/>
      <c r="H107" s="16"/>
      <c r="J107" s="12"/>
      <c r="K107" s="30"/>
    </row>
    <row r="108" spans="1:11" x14ac:dyDescent="0.2">
      <c r="A108" s="5"/>
      <c r="B108" s="5"/>
      <c r="C108" s="5"/>
      <c r="D108" s="5"/>
      <c r="E108" s="5"/>
      <c r="F108" s="12"/>
      <c r="G108" s="16"/>
      <c r="H108" s="16"/>
      <c r="J108" s="12"/>
      <c r="K108" s="30"/>
    </row>
    <row r="109" spans="1:11" x14ac:dyDescent="0.2">
      <c r="A109" s="5"/>
      <c r="B109" s="5"/>
      <c r="C109" s="5"/>
      <c r="D109" s="5"/>
      <c r="E109" s="5"/>
      <c r="F109" s="12"/>
      <c r="G109" s="16"/>
      <c r="H109" s="16"/>
      <c r="J109" s="12"/>
      <c r="K109" s="30"/>
    </row>
    <row r="110" spans="1:11" x14ac:dyDescent="0.2">
      <c r="A110" s="5"/>
      <c r="B110" s="5"/>
      <c r="C110" s="5"/>
      <c r="D110" s="5"/>
      <c r="E110" s="5"/>
      <c r="F110" s="12"/>
      <c r="G110" s="16"/>
      <c r="H110" s="16"/>
      <c r="J110" s="12"/>
      <c r="K110" s="30"/>
    </row>
    <row r="111" spans="1:11" x14ac:dyDescent="0.2">
      <c r="A111" s="5"/>
      <c r="B111" s="5"/>
      <c r="C111" s="5"/>
      <c r="D111" s="5"/>
      <c r="E111" s="5"/>
      <c r="F111" s="12"/>
      <c r="G111" s="16"/>
      <c r="H111" s="16"/>
      <c r="J111" s="12"/>
      <c r="K111" s="30"/>
    </row>
    <row r="112" spans="1:11" x14ac:dyDescent="0.2">
      <c r="A112" s="5"/>
      <c r="B112" s="5"/>
      <c r="C112" s="5"/>
      <c r="D112" s="5"/>
      <c r="E112" s="5"/>
      <c r="F112" s="12"/>
      <c r="G112" s="16"/>
      <c r="H112" s="16"/>
      <c r="J112" s="12"/>
      <c r="K112" s="30"/>
    </row>
    <row r="113" spans="1:11" x14ac:dyDescent="0.2">
      <c r="A113" s="5"/>
      <c r="B113" s="5"/>
      <c r="C113" s="5"/>
      <c r="D113" s="5"/>
      <c r="E113" s="5"/>
      <c r="F113" s="12"/>
      <c r="G113" s="16"/>
      <c r="H113" s="16"/>
      <c r="J113" s="12"/>
      <c r="K113" s="30"/>
    </row>
    <row r="114" spans="1:11" x14ac:dyDescent="0.2">
      <c r="A114" s="5"/>
      <c r="B114" s="5"/>
      <c r="C114" s="5"/>
      <c r="D114" s="5"/>
      <c r="E114" s="5"/>
      <c r="F114" s="12"/>
      <c r="G114" s="16"/>
      <c r="H114" s="16"/>
      <c r="J114" s="12"/>
      <c r="K114" s="30"/>
    </row>
    <row r="115" spans="1:11" x14ac:dyDescent="0.2">
      <c r="B115" s="29"/>
      <c r="C115" s="16"/>
      <c r="F115" s="12"/>
      <c r="G115" s="16"/>
      <c r="H115" s="16"/>
      <c r="J115" s="12"/>
      <c r="K115" s="30"/>
    </row>
    <row r="116" spans="1:11" x14ac:dyDescent="0.2">
      <c r="B116" s="29"/>
      <c r="C116" s="16"/>
      <c r="F116" s="12"/>
      <c r="G116" s="16"/>
      <c r="H116" s="16"/>
      <c r="J116" s="12"/>
      <c r="K116" s="30"/>
    </row>
    <row r="117" spans="1:11" x14ac:dyDescent="0.2">
      <c r="B117" s="29"/>
      <c r="C117" s="16"/>
      <c r="F117" s="12"/>
      <c r="G117" s="16"/>
      <c r="H117" s="16"/>
      <c r="J117" s="12"/>
      <c r="K117" s="30"/>
    </row>
    <row r="118" spans="1:11" x14ac:dyDescent="0.2">
      <c r="B118" s="29"/>
      <c r="C118" s="16"/>
      <c r="F118" s="12"/>
      <c r="G118" s="16"/>
      <c r="H118" s="16"/>
      <c r="J118" s="12"/>
      <c r="K118" s="30"/>
    </row>
    <row r="119" spans="1:11" x14ac:dyDescent="0.2">
      <c r="B119" s="29"/>
      <c r="C119" s="16"/>
      <c r="F119" s="12"/>
      <c r="G119" s="16"/>
      <c r="H119" s="16"/>
      <c r="J119" s="12"/>
      <c r="K119" s="30"/>
    </row>
    <row r="120" spans="1:11" x14ac:dyDescent="0.2">
      <c r="B120" s="29"/>
      <c r="C120" s="16"/>
      <c r="F120" s="12"/>
      <c r="G120" s="16"/>
      <c r="H120" s="16"/>
      <c r="J120" s="12"/>
      <c r="K120" s="30"/>
    </row>
    <row r="121" spans="1:11" x14ac:dyDescent="0.2">
      <c r="B121" s="29"/>
      <c r="C121" s="16"/>
      <c r="F121" s="12"/>
      <c r="G121" s="16"/>
      <c r="H121" s="16"/>
      <c r="J121" s="12"/>
      <c r="K121" s="30"/>
    </row>
    <row r="122" spans="1:11" x14ac:dyDescent="0.2">
      <c r="B122" s="29"/>
      <c r="C122" s="16"/>
      <c r="F122" s="12"/>
      <c r="G122" s="16"/>
      <c r="H122" s="16"/>
      <c r="J122" s="12"/>
      <c r="K122" s="30"/>
    </row>
    <row r="123" spans="1:11" x14ac:dyDescent="0.2">
      <c r="B123" s="29"/>
      <c r="C123" s="16"/>
      <c r="F123" s="12"/>
      <c r="G123" s="16"/>
      <c r="H123" s="16"/>
      <c r="J123" s="12"/>
      <c r="K123" s="30"/>
    </row>
    <row r="124" spans="1:11" x14ac:dyDescent="0.2">
      <c r="B124" s="29"/>
      <c r="C124" s="16"/>
      <c r="F124" s="12"/>
      <c r="G124" s="16"/>
      <c r="H124" s="16"/>
      <c r="J124" s="12"/>
      <c r="K124" s="30"/>
    </row>
    <row r="125" spans="1:11" x14ac:dyDescent="0.2">
      <c r="B125" s="29"/>
      <c r="C125" s="16"/>
      <c r="F125" s="12"/>
      <c r="G125" s="16"/>
      <c r="H125" s="16"/>
      <c r="J125" s="12"/>
      <c r="K125" s="30"/>
    </row>
    <row r="126" spans="1:11" x14ac:dyDescent="0.2">
      <c r="B126" s="29"/>
      <c r="C126" s="16"/>
      <c r="F126" s="12"/>
      <c r="G126" s="16"/>
      <c r="H126" s="16"/>
      <c r="J126" s="12"/>
      <c r="K126" s="30"/>
    </row>
    <row r="127" spans="1:11" x14ac:dyDescent="0.2">
      <c r="A127" s="141" t="s">
        <v>176</v>
      </c>
      <c r="B127" s="29"/>
      <c r="C127" s="16"/>
      <c r="F127" s="12"/>
      <c r="G127" s="16"/>
      <c r="H127" s="16"/>
      <c r="J127" s="12"/>
      <c r="K127" s="30"/>
    </row>
  </sheetData>
  <mergeCells count="29">
    <mergeCell ref="B32:D32"/>
    <mergeCell ref="E32:G32"/>
    <mergeCell ref="H32:J32"/>
    <mergeCell ref="B33:D33"/>
    <mergeCell ref="E33:G33"/>
    <mergeCell ref="H33:J33"/>
    <mergeCell ref="H29:J29"/>
    <mergeCell ref="B30:D30"/>
    <mergeCell ref="E30:G30"/>
    <mergeCell ref="H30:J30"/>
    <mergeCell ref="B31:D31"/>
    <mergeCell ref="E31:G31"/>
    <mergeCell ref="H31:J31"/>
    <mergeCell ref="A80:B80"/>
    <mergeCell ref="C80:D80"/>
    <mergeCell ref="B25:D25"/>
    <mergeCell ref="E25:G25"/>
    <mergeCell ref="H25:J25"/>
    <mergeCell ref="B26:D26"/>
    <mergeCell ref="E26:G26"/>
    <mergeCell ref="H26:J26"/>
    <mergeCell ref="B27:D27"/>
    <mergeCell ref="E27:G27"/>
    <mergeCell ref="H27:J27"/>
    <mergeCell ref="B28:D28"/>
    <mergeCell ref="E28:G28"/>
    <mergeCell ref="H28:J28"/>
    <mergeCell ref="B29:D29"/>
    <mergeCell ref="E29:G29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4446" r:id="rId4">
          <objectPr defaultSize="0" autoPict="0" r:id="rId5">
            <anchor moveWithCells="1" sizeWithCells="1">
              <from>
                <xdr:col>1</xdr:col>
                <xdr:colOff>1028700</xdr:colOff>
                <xdr:row>29</xdr:row>
                <xdr:rowOff>19050</xdr:rowOff>
              </from>
              <to>
                <xdr:col>2</xdr:col>
                <xdr:colOff>504825</xdr:colOff>
                <xdr:row>29</xdr:row>
                <xdr:rowOff>419100</xdr:rowOff>
              </to>
            </anchor>
          </objectPr>
        </oleObject>
      </mc:Choice>
      <mc:Fallback>
        <oleObject progId="Equation.3" shapeId="14446" r:id="rId4"/>
      </mc:Fallback>
    </mc:AlternateContent>
    <mc:AlternateContent xmlns:mc="http://schemas.openxmlformats.org/markup-compatibility/2006">
      <mc:Choice Requires="x14">
        <oleObject progId="Equation.3" shapeId="14447" r:id="rId6">
          <objectPr defaultSize="0" autoPict="0" r:id="rId7">
            <anchor moveWithCells="1" sizeWithCells="1">
              <from>
                <xdr:col>1</xdr:col>
                <xdr:colOff>790575</xdr:colOff>
                <xdr:row>32</xdr:row>
                <xdr:rowOff>66675</xdr:rowOff>
              </from>
              <to>
                <xdr:col>3</xdr:col>
                <xdr:colOff>276225</xdr:colOff>
                <xdr:row>32</xdr:row>
                <xdr:rowOff>485775</xdr:rowOff>
              </to>
            </anchor>
          </objectPr>
        </oleObject>
      </mc:Choice>
      <mc:Fallback>
        <oleObject progId="Equation.3" shapeId="14447" r:id="rId6"/>
      </mc:Fallback>
    </mc:AlternateContent>
    <mc:AlternateContent xmlns:mc="http://schemas.openxmlformats.org/markup-compatibility/2006">
      <mc:Choice Requires="x14">
        <oleObject progId="Equation.DSMT4" shapeId="14448" r:id="rId8">
          <objectPr defaultSize="0" autoPict="0" r:id="rId9">
            <anchor moveWithCells="1" sizeWithCells="1">
              <from>
                <xdr:col>1</xdr:col>
                <xdr:colOff>733425</xdr:colOff>
                <xdr:row>31</xdr:row>
                <xdr:rowOff>38100</xdr:rowOff>
              </from>
              <to>
                <xdr:col>3</xdr:col>
                <xdr:colOff>247650</xdr:colOff>
                <xdr:row>31</xdr:row>
                <xdr:rowOff>485775</xdr:rowOff>
              </to>
            </anchor>
          </objectPr>
        </oleObject>
      </mc:Choice>
      <mc:Fallback>
        <oleObject progId="Equation.DSMT4" shapeId="14448" r:id="rId8"/>
      </mc:Fallback>
    </mc:AlternateContent>
    <mc:AlternateContent xmlns:mc="http://schemas.openxmlformats.org/markup-compatibility/2006">
      <mc:Choice Requires="x14">
        <oleObject progId="Equation.DSMT4" shapeId="14449" r:id="rId10">
          <objectPr defaultSize="0" autoPict="0" r:id="rId11">
            <anchor moveWithCells="1" sizeWithCells="1">
              <from>
                <xdr:col>7</xdr:col>
                <xdr:colOff>219075</xdr:colOff>
                <xdr:row>26</xdr:row>
                <xdr:rowOff>19050</xdr:rowOff>
              </from>
              <to>
                <xdr:col>9</xdr:col>
                <xdr:colOff>762000</xdr:colOff>
                <xdr:row>27</xdr:row>
                <xdr:rowOff>123825</xdr:rowOff>
              </to>
            </anchor>
          </objectPr>
        </oleObject>
      </mc:Choice>
      <mc:Fallback>
        <oleObject progId="Equation.DSMT4" shapeId="14449" r:id="rId10"/>
      </mc:Fallback>
    </mc:AlternateContent>
    <mc:AlternateContent xmlns:mc="http://schemas.openxmlformats.org/markup-compatibility/2006">
      <mc:Choice Requires="x14">
        <oleObject progId="Equation.DSMT4" shapeId="14450" r:id="rId12">
          <objectPr defaultSize="0" autoPict="0" r:id="rId13">
            <anchor moveWithCells="1" sizeWithCells="1">
              <from>
                <xdr:col>1</xdr:col>
                <xdr:colOff>752475</xdr:colOff>
                <xdr:row>26</xdr:row>
                <xdr:rowOff>114300</xdr:rowOff>
              </from>
              <to>
                <xdr:col>3</xdr:col>
                <xdr:colOff>561975</xdr:colOff>
                <xdr:row>26</xdr:row>
                <xdr:rowOff>371475</xdr:rowOff>
              </to>
            </anchor>
          </objectPr>
        </oleObject>
      </mc:Choice>
      <mc:Fallback>
        <oleObject progId="Equation.DSMT4" shapeId="14450" r:id="rId12"/>
      </mc:Fallback>
    </mc:AlternateContent>
    <mc:AlternateContent xmlns:mc="http://schemas.openxmlformats.org/markup-compatibility/2006">
      <mc:Choice Requires="x14">
        <oleObject progId="Equation.DSMT4" shapeId="14451" r:id="rId14">
          <objectPr defaultSize="0" autoPict="0" r:id="rId15">
            <anchor moveWithCells="1" sizeWithCells="1">
              <from>
                <xdr:col>4</xdr:col>
                <xdr:colOff>304800</xdr:colOff>
                <xdr:row>26</xdr:row>
                <xdr:rowOff>95250</xdr:rowOff>
              </from>
              <to>
                <xdr:col>5</xdr:col>
                <xdr:colOff>800100</xdr:colOff>
                <xdr:row>26</xdr:row>
                <xdr:rowOff>333375</xdr:rowOff>
              </to>
            </anchor>
          </objectPr>
        </oleObject>
      </mc:Choice>
      <mc:Fallback>
        <oleObject progId="Equation.DSMT4" shapeId="14451" r:id="rId14"/>
      </mc:Fallback>
    </mc:AlternateContent>
    <mc:AlternateContent xmlns:mc="http://schemas.openxmlformats.org/markup-compatibility/2006">
      <mc:Choice Requires="x14">
        <oleObject progId="Equation.3" shapeId="14452" r:id="rId16">
          <objectPr defaultSize="0" autoPict="0" r:id="rId5">
            <anchor moveWithCells="1" sizeWithCells="1">
              <from>
                <xdr:col>4</xdr:col>
                <xdr:colOff>1028700</xdr:colOff>
                <xdr:row>29</xdr:row>
                <xdr:rowOff>19050</xdr:rowOff>
              </from>
              <to>
                <xdr:col>5</xdr:col>
                <xdr:colOff>314325</xdr:colOff>
                <xdr:row>29</xdr:row>
                <xdr:rowOff>419100</xdr:rowOff>
              </to>
            </anchor>
          </objectPr>
        </oleObject>
      </mc:Choice>
      <mc:Fallback>
        <oleObject progId="Equation.3" shapeId="14452" r:id="rId16"/>
      </mc:Fallback>
    </mc:AlternateContent>
    <mc:AlternateContent xmlns:mc="http://schemas.openxmlformats.org/markup-compatibility/2006">
      <mc:Choice Requires="x14">
        <oleObject progId="Equation.3" shapeId="14453" r:id="rId17">
          <objectPr defaultSize="0" autoPict="0" r:id="rId5">
            <anchor moveWithCells="1" sizeWithCells="1">
              <from>
                <xdr:col>8</xdr:col>
                <xdr:colOff>257175</xdr:colOff>
                <xdr:row>29</xdr:row>
                <xdr:rowOff>38100</xdr:rowOff>
              </from>
              <to>
                <xdr:col>8</xdr:col>
                <xdr:colOff>971550</xdr:colOff>
                <xdr:row>29</xdr:row>
                <xdr:rowOff>438150</xdr:rowOff>
              </to>
            </anchor>
          </objectPr>
        </oleObject>
      </mc:Choice>
      <mc:Fallback>
        <oleObject progId="Equation.3" shapeId="14453" r:id="rId17"/>
      </mc:Fallback>
    </mc:AlternateContent>
    <mc:AlternateContent xmlns:mc="http://schemas.openxmlformats.org/markup-compatibility/2006">
      <mc:Choice Requires="x14">
        <oleObject progId="Equation.DSMT4" shapeId="14454" r:id="rId18">
          <objectPr defaultSize="0" autoPict="0" r:id="rId19">
            <anchor moveWithCells="1" sizeWithCells="1">
              <from>
                <xdr:col>1</xdr:col>
                <xdr:colOff>771525</xdr:colOff>
                <xdr:row>28</xdr:row>
                <xdr:rowOff>152400</xdr:rowOff>
              </from>
              <to>
                <xdr:col>3</xdr:col>
                <xdr:colOff>66675</xdr:colOff>
                <xdr:row>28</xdr:row>
                <xdr:rowOff>809625</xdr:rowOff>
              </to>
            </anchor>
          </objectPr>
        </oleObject>
      </mc:Choice>
      <mc:Fallback>
        <oleObject progId="Equation.DSMT4" shapeId="14454" r:id="rId18"/>
      </mc:Fallback>
    </mc:AlternateContent>
    <mc:AlternateContent xmlns:mc="http://schemas.openxmlformats.org/markup-compatibility/2006">
      <mc:Choice Requires="x14">
        <oleObject progId="Equation.DSMT4" shapeId="14455" r:id="rId20">
          <objectPr defaultSize="0" autoPict="0" r:id="rId21">
            <anchor moveWithCells="1" sizeWithCells="1">
              <from>
                <xdr:col>4</xdr:col>
                <xdr:colOff>923925</xdr:colOff>
                <xdr:row>28</xdr:row>
                <xdr:rowOff>152400</xdr:rowOff>
              </from>
              <to>
                <xdr:col>5</xdr:col>
                <xdr:colOff>1028700</xdr:colOff>
                <xdr:row>28</xdr:row>
                <xdr:rowOff>809625</xdr:rowOff>
              </to>
            </anchor>
          </objectPr>
        </oleObject>
      </mc:Choice>
      <mc:Fallback>
        <oleObject progId="Equation.DSMT4" shapeId="14455" r:id="rId20"/>
      </mc:Fallback>
    </mc:AlternateContent>
    <mc:AlternateContent xmlns:mc="http://schemas.openxmlformats.org/markup-compatibility/2006">
      <mc:Choice Requires="x14">
        <oleObject progId="Equation.DSMT4" shapeId="14456" r:id="rId22">
          <objectPr defaultSize="0" autoPict="0" r:id="rId23">
            <anchor moveWithCells="1" sizeWithCells="1">
              <from>
                <xdr:col>1</xdr:col>
                <xdr:colOff>981075</xdr:colOff>
                <xdr:row>30</xdr:row>
                <xdr:rowOff>123825</xdr:rowOff>
              </from>
              <to>
                <xdr:col>3</xdr:col>
                <xdr:colOff>371475</xdr:colOff>
                <xdr:row>30</xdr:row>
                <xdr:rowOff>762000</xdr:rowOff>
              </to>
            </anchor>
          </objectPr>
        </oleObject>
      </mc:Choice>
      <mc:Fallback>
        <oleObject progId="Equation.DSMT4" shapeId="14456" r:id="rId22"/>
      </mc:Fallback>
    </mc:AlternateContent>
    <mc:AlternateContent xmlns:mc="http://schemas.openxmlformats.org/markup-compatibility/2006">
      <mc:Choice Requires="x14">
        <oleObject progId="Equation.DSMT4" shapeId="14457" r:id="rId24">
          <objectPr defaultSize="0" autoPict="0" r:id="rId25">
            <anchor moveWithCells="1" sizeWithCells="1">
              <from>
                <xdr:col>4</xdr:col>
                <xdr:colOff>742950</xdr:colOff>
                <xdr:row>30</xdr:row>
                <xdr:rowOff>66675</xdr:rowOff>
              </from>
              <to>
                <xdr:col>5</xdr:col>
                <xdr:colOff>933450</xdr:colOff>
                <xdr:row>30</xdr:row>
                <xdr:rowOff>704850</xdr:rowOff>
              </to>
            </anchor>
          </objectPr>
        </oleObject>
      </mc:Choice>
      <mc:Fallback>
        <oleObject progId="Equation.DSMT4" shapeId="14457" r:id="rId24"/>
      </mc:Fallback>
    </mc:AlternateContent>
    <mc:AlternateContent xmlns:mc="http://schemas.openxmlformats.org/markup-compatibility/2006">
      <mc:Choice Requires="x14">
        <oleObject progId="Equation.DSMT4" shapeId="14458" r:id="rId26">
          <objectPr defaultSize="0" autoPict="0" r:id="rId27">
            <anchor moveWithCells="1" sizeWithCells="1">
              <from>
                <xdr:col>7</xdr:col>
                <xdr:colOff>1162050</xdr:colOff>
                <xdr:row>30</xdr:row>
                <xdr:rowOff>38100</xdr:rowOff>
              </from>
              <to>
                <xdr:col>8</xdr:col>
                <xdr:colOff>1162050</xdr:colOff>
                <xdr:row>30</xdr:row>
                <xdr:rowOff>847725</xdr:rowOff>
              </to>
            </anchor>
          </objectPr>
        </oleObject>
      </mc:Choice>
      <mc:Fallback>
        <oleObject progId="Equation.DSMT4" shapeId="14458" r:id="rId26"/>
      </mc:Fallback>
    </mc:AlternateContent>
    <mc:AlternateContent xmlns:mc="http://schemas.openxmlformats.org/markup-compatibility/2006">
      <mc:Choice Requires="x14">
        <oleObject progId="Equation.DSMT4" shapeId="14459" r:id="rId28">
          <objectPr defaultSize="0" autoPict="0" r:id="rId29">
            <anchor moveWithCells="1" sizeWithCells="1">
              <from>
                <xdr:col>4</xdr:col>
                <xdr:colOff>1076325</xdr:colOff>
                <xdr:row>27</xdr:row>
                <xdr:rowOff>142875</xdr:rowOff>
              </from>
              <to>
                <xdr:col>5</xdr:col>
                <xdr:colOff>904875</xdr:colOff>
                <xdr:row>27</xdr:row>
                <xdr:rowOff>400050</xdr:rowOff>
              </to>
            </anchor>
          </objectPr>
        </oleObject>
      </mc:Choice>
      <mc:Fallback>
        <oleObject progId="Equation.DSMT4" shapeId="14459" r:id="rId28"/>
      </mc:Fallback>
    </mc:AlternateContent>
    <mc:AlternateContent xmlns:mc="http://schemas.openxmlformats.org/markup-compatibility/2006">
      <mc:Choice Requires="x14">
        <oleObject progId="Equation.DSMT4" shapeId="14460" r:id="rId30">
          <objectPr defaultSize="0" autoPict="0" r:id="rId31">
            <anchor moveWithCells="1" sizeWithCells="1">
              <from>
                <xdr:col>1</xdr:col>
                <xdr:colOff>1228725</xdr:colOff>
                <xdr:row>27</xdr:row>
                <xdr:rowOff>133350</xdr:rowOff>
              </from>
              <to>
                <xdr:col>3</xdr:col>
                <xdr:colOff>247650</xdr:colOff>
                <xdr:row>27</xdr:row>
                <xdr:rowOff>390525</xdr:rowOff>
              </to>
            </anchor>
          </objectPr>
        </oleObject>
      </mc:Choice>
      <mc:Fallback>
        <oleObject progId="Equation.DSMT4" shapeId="14460" r:id="rId30"/>
      </mc:Fallback>
    </mc:AlternateContent>
    <mc:AlternateContent xmlns:mc="http://schemas.openxmlformats.org/markup-compatibility/2006">
      <mc:Choice Requires="x14">
        <oleObject progId="Equation.DSMT4" shapeId="14461" r:id="rId32">
          <objectPr defaultSize="0" autoPict="0" r:id="rId33">
            <anchor moveWithCells="1" sizeWithCells="1">
              <from>
                <xdr:col>7</xdr:col>
                <xdr:colOff>1381125</xdr:colOff>
                <xdr:row>28</xdr:row>
                <xdr:rowOff>47625</xdr:rowOff>
              </from>
              <to>
                <xdr:col>8</xdr:col>
                <xdr:colOff>1390650</xdr:colOff>
                <xdr:row>29</xdr:row>
                <xdr:rowOff>47625</xdr:rowOff>
              </to>
            </anchor>
          </objectPr>
        </oleObject>
      </mc:Choice>
      <mc:Fallback>
        <oleObject progId="Equation.DSMT4" shapeId="14461" r:id="rId32"/>
      </mc:Fallback>
    </mc:AlternateContent>
    <mc:AlternateContent xmlns:mc="http://schemas.openxmlformats.org/markup-compatibility/2006">
      <mc:Choice Requires="x14">
        <oleObject progId="Equation.DSMT4" shapeId="14462" r:id="rId34">
          <objectPr defaultSize="0" autoPict="0" r:id="rId35">
            <anchor moveWithCells="1" sizeWithCells="1">
              <from>
                <xdr:col>7</xdr:col>
                <xdr:colOff>1552575</xdr:colOff>
                <xdr:row>27</xdr:row>
                <xdr:rowOff>47625</xdr:rowOff>
              </from>
              <to>
                <xdr:col>8</xdr:col>
                <xdr:colOff>1200150</xdr:colOff>
                <xdr:row>27</xdr:row>
                <xdr:rowOff>485775</xdr:rowOff>
              </to>
            </anchor>
          </objectPr>
        </oleObject>
      </mc:Choice>
      <mc:Fallback>
        <oleObject progId="Equation.DSMT4" shapeId="14462" r:id="rId3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35"/>
  <sheetViews>
    <sheetView workbookViewId="0">
      <selection activeCell="A4" sqref="A4"/>
    </sheetView>
  </sheetViews>
  <sheetFormatPr defaultRowHeight="12.75" x14ac:dyDescent="0.2"/>
  <cols>
    <col min="1" max="1" width="36.5703125" style="2" customWidth="1"/>
    <col min="2" max="2" width="18.5703125" style="2" customWidth="1"/>
    <col min="3" max="3" width="13.28515625" style="2" customWidth="1"/>
    <col min="4" max="4" width="13.5703125" style="2" customWidth="1"/>
    <col min="5" max="5" width="15" style="2" customWidth="1"/>
    <col min="6" max="6" width="13.7109375" style="2" bestFit="1" customWidth="1"/>
    <col min="7" max="7" width="14" style="2" customWidth="1"/>
    <col min="8" max="8" width="13.5703125" style="2" customWidth="1"/>
    <col min="9" max="9" width="15.140625" style="2" customWidth="1"/>
    <col min="10" max="10" width="14.7109375" style="2" customWidth="1"/>
    <col min="11" max="11" width="15.140625" style="2" customWidth="1"/>
    <col min="12" max="12" width="12.140625" style="2" customWidth="1"/>
    <col min="13" max="13" width="9.140625" style="2"/>
    <col min="14" max="14" width="12" style="2" customWidth="1"/>
    <col min="15" max="15" width="10.28515625" style="2" customWidth="1"/>
    <col min="16" max="16" width="10.5703125" style="2" customWidth="1"/>
    <col min="17" max="17" width="10.7109375" style="2" customWidth="1"/>
    <col min="18" max="16384" width="9.140625" style="2"/>
  </cols>
  <sheetData>
    <row r="1" spans="1:10" x14ac:dyDescent="0.2">
      <c r="A1" s="92" t="s">
        <v>136</v>
      </c>
    </row>
    <row r="2" spans="1:10" x14ac:dyDescent="0.2">
      <c r="A2" s="92" t="s">
        <v>137</v>
      </c>
    </row>
    <row r="3" spans="1:10" x14ac:dyDescent="0.2">
      <c r="A3" s="2" t="s">
        <v>89</v>
      </c>
    </row>
    <row r="4" spans="1:10" x14ac:dyDescent="0.2">
      <c r="A4" s="40" t="s">
        <v>90</v>
      </c>
    </row>
    <row r="5" spans="1:10" x14ac:dyDescent="0.2">
      <c r="A5" s="93" t="s">
        <v>138</v>
      </c>
    </row>
    <row r="6" spans="1:10" x14ac:dyDescent="0.2">
      <c r="A6" s="77" t="s">
        <v>99</v>
      </c>
    </row>
    <row r="7" spans="1:10" x14ac:dyDescent="0.2">
      <c r="A7" s="35" t="s">
        <v>135</v>
      </c>
      <c r="B7" s="41"/>
      <c r="C7" s="11"/>
      <c r="D7" s="11"/>
      <c r="I7" s="16"/>
    </row>
    <row r="8" spans="1:10" ht="25.5" x14ac:dyDescent="0.2">
      <c r="A8" s="11"/>
      <c r="B8" s="11" t="s">
        <v>17</v>
      </c>
      <c r="C8" s="11" t="s">
        <v>44</v>
      </c>
      <c r="D8" s="42" t="s">
        <v>91</v>
      </c>
      <c r="E8" s="43"/>
      <c r="J8" s="16"/>
    </row>
    <row r="9" spans="1:10" ht="15.75" x14ac:dyDescent="0.3">
      <c r="A9" s="35" t="s">
        <v>15</v>
      </c>
      <c r="B9" s="36" t="s">
        <v>109</v>
      </c>
      <c r="C9" s="12">
        <v>150000</v>
      </c>
      <c r="D9" s="12">
        <f>C9</f>
        <v>150000</v>
      </c>
      <c r="E9" s="44"/>
      <c r="J9" s="16"/>
    </row>
    <row r="10" spans="1:10" ht="15.75" x14ac:dyDescent="0.3">
      <c r="A10" s="35" t="s">
        <v>18</v>
      </c>
      <c r="B10" s="36" t="s">
        <v>110</v>
      </c>
      <c r="C10" s="12">
        <f>C13/C11</f>
        <v>100000</v>
      </c>
      <c r="D10" s="15">
        <f>D13/D11</f>
        <v>72727.272727272721</v>
      </c>
      <c r="E10" s="45"/>
      <c r="J10" s="16"/>
    </row>
    <row r="11" spans="1:10" x14ac:dyDescent="0.2">
      <c r="A11" s="35" t="s">
        <v>7</v>
      </c>
      <c r="B11" s="36" t="s">
        <v>2</v>
      </c>
      <c r="C11" s="14">
        <f>C22/C9</f>
        <v>0.4</v>
      </c>
      <c r="D11" s="14">
        <f>D22/D9</f>
        <v>0.55000000000000004</v>
      </c>
      <c r="E11" s="46"/>
      <c r="J11" s="16"/>
    </row>
    <row r="12" spans="1:10" ht="15.75" x14ac:dyDescent="0.3">
      <c r="A12" s="2" t="s">
        <v>92</v>
      </c>
      <c r="B12" s="32" t="s">
        <v>111</v>
      </c>
      <c r="C12" s="14">
        <v>0</v>
      </c>
      <c r="D12" s="14">
        <v>0</v>
      </c>
      <c r="E12" s="46"/>
      <c r="J12" s="16"/>
    </row>
    <row r="13" spans="1:10" ht="15.75" x14ac:dyDescent="0.3">
      <c r="A13" s="2" t="s">
        <v>8</v>
      </c>
      <c r="B13" s="36" t="s">
        <v>112</v>
      </c>
      <c r="C13" s="12">
        <f>40000*(1+C12)</f>
        <v>40000</v>
      </c>
      <c r="D13" s="12">
        <f>40000*(1+D12)</f>
        <v>40000</v>
      </c>
      <c r="E13" s="9"/>
      <c r="J13" s="16"/>
    </row>
    <row r="14" spans="1:10" x14ac:dyDescent="0.2">
      <c r="A14" s="2" t="s">
        <v>9</v>
      </c>
      <c r="B14" s="36" t="s">
        <v>87</v>
      </c>
      <c r="C14" s="12">
        <f>C9-C13-C16</f>
        <v>20000</v>
      </c>
      <c r="D14" s="12">
        <f>D9-D13-D16</f>
        <v>42500</v>
      </c>
      <c r="E14" s="44"/>
      <c r="J14" s="16"/>
    </row>
    <row r="15" spans="1:10" x14ac:dyDescent="0.2">
      <c r="A15" s="2" t="s">
        <v>93</v>
      </c>
      <c r="B15" s="32" t="s">
        <v>71</v>
      </c>
      <c r="C15" s="16">
        <v>0</v>
      </c>
      <c r="D15" s="16">
        <v>-0.25</v>
      </c>
      <c r="E15" s="44"/>
      <c r="J15" s="16"/>
    </row>
    <row r="16" spans="1:10" ht="15.75" x14ac:dyDescent="0.3">
      <c r="A16" s="2" t="s">
        <v>10</v>
      </c>
      <c r="B16" s="36" t="s">
        <v>113</v>
      </c>
      <c r="C16" s="12">
        <v>90000</v>
      </c>
      <c r="D16" s="2">
        <f>C16*(1+D15)</f>
        <v>67500</v>
      </c>
      <c r="E16" s="9"/>
    </row>
    <row r="17" spans="1:25" ht="15.75" x14ac:dyDescent="0.3">
      <c r="A17" s="2" t="s">
        <v>11</v>
      </c>
      <c r="B17" s="36" t="s">
        <v>114</v>
      </c>
      <c r="C17" s="12">
        <f>C9-C10</f>
        <v>50000</v>
      </c>
      <c r="D17" s="12">
        <f>D9-D10</f>
        <v>77272.727272727279</v>
      </c>
      <c r="E17" s="9"/>
    </row>
    <row r="18" spans="1:25" ht="15.75" x14ac:dyDescent="0.3">
      <c r="A18" s="2" t="s">
        <v>84</v>
      </c>
      <c r="B18" s="36" t="s">
        <v>115</v>
      </c>
      <c r="C18" s="16">
        <f>C17/C9</f>
        <v>0.33333333333333331</v>
      </c>
      <c r="D18" s="16">
        <f>D17/D9</f>
        <v>0.51515151515151525</v>
      </c>
      <c r="E18" s="9"/>
    </row>
    <row r="19" spans="1:25" ht="15.75" x14ac:dyDescent="0.3">
      <c r="A19" s="2" t="s">
        <v>20</v>
      </c>
      <c r="B19" s="36" t="s">
        <v>116</v>
      </c>
      <c r="C19" s="16">
        <v>0.15</v>
      </c>
      <c r="D19" s="16">
        <v>0.15</v>
      </c>
      <c r="E19" s="9"/>
    </row>
    <row r="20" spans="1:25" ht="15.75" x14ac:dyDescent="0.3">
      <c r="A20" s="2" t="s">
        <v>21</v>
      </c>
      <c r="B20" s="36" t="s">
        <v>116</v>
      </c>
      <c r="C20" s="16">
        <v>-0.15</v>
      </c>
      <c r="D20" s="16"/>
      <c r="E20" s="9"/>
    </row>
    <row r="21" spans="1:25" ht="27" x14ac:dyDescent="0.3">
      <c r="A21" s="78" t="s">
        <v>134</v>
      </c>
      <c r="B21" s="36" t="s">
        <v>117</v>
      </c>
      <c r="C21" s="47">
        <f>(C9-C10)/C10</f>
        <v>0.5</v>
      </c>
      <c r="D21" s="47">
        <f>(D9-D10)/D10</f>
        <v>1.0625000000000002</v>
      </c>
      <c r="E21" s="44"/>
    </row>
    <row r="22" spans="1:25" ht="15.75" x14ac:dyDescent="0.3">
      <c r="A22" s="2" t="s">
        <v>73</v>
      </c>
      <c r="B22" s="36" t="s">
        <v>118</v>
      </c>
      <c r="C22" s="12">
        <f>C9-C16</f>
        <v>60000</v>
      </c>
      <c r="D22" s="12">
        <f>D9-D16</f>
        <v>82500</v>
      </c>
      <c r="E22" s="46"/>
    </row>
    <row r="23" spans="1:25" ht="15.75" x14ac:dyDescent="0.3">
      <c r="A23" s="9" t="s">
        <v>13</v>
      </c>
      <c r="B23" s="36" t="s">
        <v>119</v>
      </c>
      <c r="C23" s="48">
        <f>C22/C14</f>
        <v>3</v>
      </c>
      <c r="D23" s="48">
        <f>D22/D14</f>
        <v>1.9411764705882353</v>
      </c>
      <c r="E23" s="49"/>
      <c r="Y23" s="12"/>
    </row>
    <row r="24" spans="1:25" x14ac:dyDescent="0.2">
      <c r="A24" s="18" t="s">
        <v>94</v>
      </c>
      <c r="B24" s="38" t="s">
        <v>83</v>
      </c>
      <c r="C24" s="19">
        <f>C9/C10</f>
        <v>1.5</v>
      </c>
      <c r="D24" s="19">
        <f>D9/D10</f>
        <v>2.0625</v>
      </c>
      <c r="E24" s="44"/>
      <c r="Y24" s="12"/>
    </row>
    <row r="25" spans="1:25" x14ac:dyDescent="0.2">
      <c r="C25" s="12"/>
      <c r="D25" s="12"/>
      <c r="E25" s="12"/>
      <c r="Y25" s="12"/>
    </row>
    <row r="26" spans="1:25" x14ac:dyDescent="0.2">
      <c r="A26" s="20" t="s">
        <v>74</v>
      </c>
      <c r="B26" s="9"/>
      <c r="C26" s="12"/>
      <c r="D26" s="12"/>
      <c r="E26" s="12"/>
      <c r="Y26" s="12"/>
    </row>
    <row r="27" spans="1:25" x14ac:dyDescent="0.2">
      <c r="A27" s="101" t="s">
        <v>74</v>
      </c>
      <c r="B27" s="125" t="s">
        <v>142</v>
      </c>
      <c r="C27" s="125"/>
      <c r="D27" s="125"/>
      <c r="E27" s="125" t="s">
        <v>172</v>
      </c>
      <c r="F27" s="125"/>
      <c r="G27" s="125"/>
      <c r="H27" s="126" t="s">
        <v>143</v>
      </c>
      <c r="I27" s="127"/>
      <c r="J27" s="127"/>
      <c r="Y27" s="12"/>
    </row>
    <row r="28" spans="1:25" ht="48.75" customHeight="1" x14ac:dyDescent="0.2">
      <c r="A28" s="104" t="s">
        <v>77</v>
      </c>
      <c r="B28" s="124"/>
      <c r="C28" s="124"/>
      <c r="D28" s="124"/>
      <c r="E28" s="128"/>
      <c r="F28" s="128"/>
      <c r="G28" s="128"/>
      <c r="H28" s="128"/>
      <c r="I28" s="128"/>
      <c r="J28" s="128"/>
      <c r="Y28" s="12"/>
    </row>
    <row r="29" spans="1:25" ht="45.75" customHeight="1" x14ac:dyDescent="0.2">
      <c r="A29" s="100" t="s">
        <v>78</v>
      </c>
      <c r="B29" s="124"/>
      <c r="C29" s="124"/>
      <c r="D29" s="124"/>
      <c r="E29" s="124"/>
      <c r="F29" s="124"/>
      <c r="G29" s="124"/>
      <c r="H29" s="124"/>
      <c r="I29" s="124"/>
      <c r="J29" s="124"/>
      <c r="Y29" s="12"/>
    </row>
    <row r="30" spans="1:25" ht="64.5" customHeight="1" x14ac:dyDescent="0.2">
      <c r="A30" s="23" t="s">
        <v>79</v>
      </c>
      <c r="B30" s="123"/>
      <c r="C30" s="123"/>
      <c r="D30" s="123"/>
      <c r="E30" s="122"/>
      <c r="F30" s="122"/>
      <c r="G30" s="122"/>
      <c r="H30" s="122"/>
      <c r="I30" s="122"/>
      <c r="J30" s="122"/>
      <c r="Y30" s="12"/>
    </row>
    <row r="31" spans="1:25" ht="30.75" customHeight="1" x14ac:dyDescent="0.2">
      <c r="A31" s="23" t="s">
        <v>76</v>
      </c>
      <c r="B31" s="123"/>
      <c r="C31" s="123"/>
      <c r="D31" s="123"/>
      <c r="E31" s="122"/>
      <c r="F31" s="122"/>
      <c r="G31" s="122"/>
      <c r="H31" s="122"/>
      <c r="I31" s="122"/>
      <c r="J31" s="122"/>
      <c r="Y31" s="12"/>
    </row>
    <row r="32" spans="1:25" ht="64.5" customHeight="1" x14ac:dyDescent="0.2">
      <c r="A32" s="102" t="s">
        <v>80</v>
      </c>
      <c r="B32" s="122"/>
      <c r="C32" s="122"/>
      <c r="D32" s="122"/>
      <c r="E32" s="122"/>
      <c r="F32" s="122"/>
      <c r="G32" s="122"/>
      <c r="H32" s="122"/>
      <c r="I32" s="122"/>
      <c r="J32" s="122"/>
      <c r="Y32" s="12"/>
    </row>
    <row r="33" spans="1:25" ht="37.5" customHeight="1" x14ac:dyDescent="0.25">
      <c r="A33" s="103" t="s">
        <v>81</v>
      </c>
      <c r="B33" s="121"/>
      <c r="C33" s="121"/>
      <c r="D33" s="121"/>
      <c r="E33" s="122"/>
      <c r="F33" s="122"/>
      <c r="G33" s="122"/>
      <c r="H33" s="122"/>
      <c r="I33" s="122"/>
      <c r="J33" s="122"/>
      <c r="Y33" s="12"/>
    </row>
    <row r="34" spans="1:25" ht="43.5" customHeight="1" x14ac:dyDescent="0.2">
      <c r="A34" s="103" t="s">
        <v>75</v>
      </c>
      <c r="B34" s="122"/>
      <c r="C34" s="122"/>
      <c r="D34" s="122"/>
      <c r="E34" s="122"/>
      <c r="F34" s="122"/>
      <c r="G34" s="122"/>
      <c r="H34" s="122"/>
      <c r="I34" s="122"/>
      <c r="J34" s="122"/>
      <c r="Y34" s="12"/>
    </row>
    <row r="35" spans="1:25" x14ac:dyDescent="0.2">
      <c r="C35" s="12"/>
      <c r="D35" s="12"/>
      <c r="E35" s="12"/>
      <c r="Y35" s="12"/>
    </row>
    <row r="36" spans="1:25" x14ac:dyDescent="0.2">
      <c r="A36" s="20" t="s">
        <v>22</v>
      </c>
      <c r="B36" s="9"/>
    </row>
    <row r="37" spans="1:25" ht="15.75" customHeight="1" x14ac:dyDescent="0.2">
      <c r="A37" s="11"/>
      <c r="B37" s="11"/>
      <c r="C37" s="11"/>
      <c r="D37" s="11"/>
      <c r="E37" s="11"/>
      <c r="F37" s="11"/>
      <c r="G37" s="11"/>
      <c r="H37" s="11"/>
    </row>
    <row r="38" spans="1:25" ht="60.75" customHeight="1" x14ac:dyDescent="0.2">
      <c r="A38" s="11" t="s">
        <v>14</v>
      </c>
      <c r="B38" s="42" t="s">
        <v>65</v>
      </c>
      <c r="C38" s="42" t="s">
        <v>66</v>
      </c>
      <c r="D38" s="42" t="s">
        <v>60</v>
      </c>
      <c r="E38" s="42" t="s">
        <v>61</v>
      </c>
      <c r="F38" s="42" t="s">
        <v>61</v>
      </c>
      <c r="G38" s="42" t="s">
        <v>67</v>
      </c>
      <c r="H38" s="42" t="s">
        <v>68</v>
      </c>
      <c r="I38" s="23"/>
      <c r="J38" s="23"/>
      <c r="K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:25" x14ac:dyDescent="0.2">
      <c r="A39" s="2">
        <v>0</v>
      </c>
      <c r="B39" s="29">
        <f>C9</f>
        <v>150000</v>
      </c>
      <c r="C39" s="29">
        <f>D9</f>
        <v>150000</v>
      </c>
      <c r="E39" s="16"/>
      <c r="F39" s="16"/>
      <c r="G39" s="50">
        <f>C23</f>
        <v>3</v>
      </c>
      <c r="H39" s="50">
        <f>D23</f>
        <v>1.9411764705882353</v>
      </c>
      <c r="I39" s="29"/>
      <c r="L39" s="12"/>
      <c r="M39" s="16"/>
      <c r="N39" s="16"/>
      <c r="Q39" s="12"/>
      <c r="R39" s="12"/>
      <c r="S39" s="30"/>
      <c r="U39" s="30"/>
      <c r="V39" s="29"/>
      <c r="W39" s="31"/>
      <c r="X39" s="29"/>
    </row>
    <row r="40" spans="1:25" x14ac:dyDescent="0.2">
      <c r="A40" s="2">
        <v>1</v>
      </c>
      <c r="B40" s="29">
        <f t="shared" ref="B40:B59" si="0">$C$17*(1+$C$19)^A40+$C$10</f>
        <v>157500</v>
      </c>
      <c r="C40" s="29">
        <f>$D$17*(1+$D$19)^A40+$D$10</f>
        <v>161590.90909090909</v>
      </c>
      <c r="D40" s="16">
        <f>$C$19/(1+1/($C$18*$C$24*(1+$C$19)^A39))</f>
        <v>4.9999999999999996E-2</v>
      </c>
      <c r="E40" s="16">
        <f>$D$19/(1+1/($D$18*$D$24*(1+$D$19)^A39))</f>
        <v>7.7272727272727285E-2</v>
      </c>
      <c r="F40" s="16">
        <f>$D$19/(1+1/($D$18*$D$24*(1+$D$19)^A39))</f>
        <v>7.7272727272727285E-2</v>
      </c>
      <c r="G40" s="50">
        <f>1+1/($C$18*$C$24*(1+$C$19)^A40)</f>
        <v>2.7391304347826089</v>
      </c>
      <c r="H40" s="50">
        <f>1+1/($D$18*$D$24*(1+$D$19)^A40)</f>
        <v>1.8184143222506393</v>
      </c>
      <c r="I40" s="29"/>
      <c r="J40" s="16"/>
      <c r="K40" s="16"/>
      <c r="L40" s="12"/>
      <c r="M40" s="16"/>
      <c r="N40" s="16"/>
      <c r="Q40" s="12"/>
      <c r="R40" s="12"/>
      <c r="S40" s="30"/>
      <c r="T40" s="16"/>
      <c r="V40" s="31"/>
      <c r="W40" s="31"/>
      <c r="X40" s="16"/>
      <c r="Y40" s="16"/>
    </row>
    <row r="41" spans="1:25" x14ac:dyDescent="0.2">
      <c r="A41" s="2">
        <v>2</v>
      </c>
      <c r="B41" s="29">
        <f t="shared" si="0"/>
        <v>166125</v>
      </c>
      <c r="C41" s="29">
        <f t="shared" ref="C41:C59" si="1">$D$17*(1+$D$19)^A41+$D$10</f>
        <v>174920.45454545453</v>
      </c>
      <c r="D41" s="16">
        <f t="shared" ref="D41:D59" si="2">$C$19/(1+1/($C$18*$C$24*(1+$C$19)^A40))</f>
        <v>5.4761904761904755E-2</v>
      </c>
      <c r="E41" s="16">
        <f t="shared" ref="E41:E59" si="3">$D$19/(1+1/($D$18*$D$24*(1+$D$19)^A40))</f>
        <v>8.2489451476793249E-2</v>
      </c>
      <c r="F41" s="16">
        <f t="shared" ref="F41:F45" si="4">$D$19/(1+1/($D$18*$D$24*(1+$D$19)^A40))</f>
        <v>8.2489451476793249E-2</v>
      </c>
      <c r="G41" s="50">
        <f>1+1/($C$18*$C$24*(1+$C$19)^A41)</f>
        <v>2.512287334593573</v>
      </c>
      <c r="H41" s="50">
        <f t="shared" ref="H41:H59" si="5">1+1/($D$18*$D$24*(1+$D$19)^A41)</f>
        <v>1.7116646280440342</v>
      </c>
      <c r="I41" s="29"/>
      <c r="J41" s="16"/>
      <c r="K41" s="16"/>
      <c r="L41" s="12"/>
      <c r="M41" s="16"/>
      <c r="N41" s="16"/>
      <c r="Q41" s="12"/>
      <c r="R41" s="12"/>
      <c r="S41" s="30"/>
      <c r="T41" s="16"/>
      <c r="V41" s="31"/>
      <c r="W41" s="31"/>
      <c r="X41" s="16"/>
      <c r="Y41" s="16"/>
    </row>
    <row r="42" spans="1:25" x14ac:dyDescent="0.2">
      <c r="A42" s="2">
        <v>3</v>
      </c>
      <c r="B42" s="29">
        <f t="shared" si="0"/>
        <v>176043.74999999997</v>
      </c>
      <c r="C42" s="29">
        <f t="shared" si="1"/>
        <v>190249.43181818177</v>
      </c>
      <c r="D42" s="16">
        <f t="shared" si="2"/>
        <v>5.9706546275395025E-2</v>
      </c>
      <c r="E42" s="16">
        <f t="shared" si="3"/>
        <v>8.7633989475735724E-2</v>
      </c>
      <c r="F42" s="16">
        <f t="shared" si="4"/>
        <v>8.7633989475735724E-2</v>
      </c>
      <c r="G42" s="50">
        <f t="shared" ref="G42:G59" si="6">1+1/($C$18*$C$24*(1+$C$19)^A42)</f>
        <v>2.3150324648639766</v>
      </c>
      <c r="H42" s="50">
        <f t="shared" si="5"/>
        <v>1.6188388069948125</v>
      </c>
      <c r="I42" s="29"/>
      <c r="J42" s="16"/>
      <c r="K42" s="16"/>
      <c r="L42" s="12"/>
      <c r="M42" s="16"/>
      <c r="N42" s="16"/>
      <c r="Q42" s="12"/>
      <c r="R42" s="12"/>
      <c r="S42" s="30"/>
      <c r="T42" s="16"/>
      <c r="V42" s="31"/>
      <c r="W42" s="31"/>
      <c r="X42" s="16"/>
      <c r="Y42" s="16"/>
    </row>
    <row r="43" spans="1:25" x14ac:dyDescent="0.2">
      <c r="A43" s="2">
        <v>4</v>
      </c>
      <c r="B43" s="29">
        <f t="shared" si="0"/>
        <v>187450.31249999997</v>
      </c>
      <c r="C43" s="29">
        <f t="shared" si="1"/>
        <v>207877.75568181812</v>
      </c>
      <c r="D43" s="16">
        <f t="shared" si="2"/>
        <v>6.4793907764405148E-2</v>
      </c>
      <c r="E43" s="16">
        <f t="shared" si="3"/>
        <v>9.2659009255194283E-2</v>
      </c>
      <c r="F43" s="16">
        <f t="shared" si="4"/>
        <v>9.2659009255194283E-2</v>
      </c>
      <c r="G43" s="50">
        <f t="shared" si="6"/>
        <v>2.1435064911860668</v>
      </c>
      <c r="H43" s="50">
        <f t="shared" si="5"/>
        <v>1.5381207017346195</v>
      </c>
      <c r="I43" s="29"/>
      <c r="J43" s="16"/>
      <c r="K43" s="16"/>
      <c r="L43" s="12"/>
      <c r="M43" s="16"/>
      <c r="N43" s="16"/>
      <c r="Q43" s="12"/>
      <c r="R43" s="12"/>
      <c r="S43" s="30"/>
      <c r="T43" s="16"/>
      <c r="V43" s="31"/>
      <c r="W43" s="31"/>
      <c r="X43" s="16"/>
      <c r="Y43" s="16"/>
    </row>
    <row r="44" spans="1:25" x14ac:dyDescent="0.2">
      <c r="A44" s="2">
        <v>5</v>
      </c>
      <c r="B44" s="29">
        <f t="shared" si="0"/>
        <v>200567.85937499997</v>
      </c>
      <c r="C44" s="29">
        <f t="shared" si="1"/>
        <v>228150.32812499994</v>
      </c>
      <c r="D44" s="16">
        <f t="shared" si="2"/>
        <v>6.9978794380510814E-2</v>
      </c>
      <c r="E44" s="16">
        <f t="shared" si="3"/>
        <v>9.7521605314093443E-2</v>
      </c>
      <c r="F44" s="16">
        <f t="shared" si="4"/>
        <v>9.7521605314093443E-2</v>
      </c>
      <c r="G44" s="50">
        <f t="shared" si="6"/>
        <v>1.9943534705965797</v>
      </c>
      <c r="H44" s="50">
        <f t="shared" si="5"/>
        <v>1.4679310449866256</v>
      </c>
      <c r="I44" s="29"/>
      <c r="J44" s="16"/>
      <c r="K44" s="16"/>
      <c r="L44" s="12"/>
      <c r="M44" s="16"/>
      <c r="N44" s="16"/>
      <c r="Q44" s="12"/>
      <c r="R44" s="12"/>
      <c r="S44" s="30"/>
      <c r="T44" s="16"/>
      <c r="V44" s="31"/>
      <c r="W44" s="31"/>
      <c r="X44" s="16"/>
      <c r="Y44" s="16"/>
    </row>
    <row r="45" spans="1:25" x14ac:dyDescent="0.2">
      <c r="A45" s="2">
        <v>6</v>
      </c>
      <c r="B45" s="29">
        <f t="shared" si="0"/>
        <v>215653.03828124996</v>
      </c>
      <c r="C45" s="29">
        <f t="shared" si="1"/>
        <v>251463.78643465904</v>
      </c>
      <c r="D45" s="16">
        <f t="shared" si="2"/>
        <v>7.5212344356955854E-2</v>
      </c>
      <c r="E45" s="16">
        <f>C45/B45-1</f>
        <v>0.16605723915980941</v>
      </c>
      <c r="F45" s="16">
        <f t="shared" si="4"/>
        <v>0.10218463633716982</v>
      </c>
      <c r="G45" s="50">
        <f t="shared" si="6"/>
        <v>1.8646551918231129</v>
      </c>
      <c r="H45" s="50">
        <f t="shared" si="5"/>
        <v>1.4068965608579354</v>
      </c>
      <c r="I45" s="29"/>
      <c r="J45" s="51"/>
      <c r="K45" s="26"/>
      <c r="L45" s="12"/>
      <c r="M45" s="16"/>
      <c r="N45" s="16"/>
      <c r="P45" s="12"/>
      <c r="Q45" s="12"/>
      <c r="R45" s="30"/>
      <c r="S45" s="30"/>
      <c r="T45" s="16"/>
      <c r="V45" s="31"/>
      <c r="W45" s="31"/>
      <c r="X45" s="16"/>
      <c r="Y45" s="16"/>
    </row>
    <row r="46" spans="1:25" x14ac:dyDescent="0.2">
      <c r="A46" s="2">
        <v>7</v>
      </c>
      <c r="B46" s="29">
        <f t="shared" si="0"/>
        <v>233000.99402343741</v>
      </c>
      <c r="C46" s="29">
        <f t="shared" si="1"/>
        <v>278274.26349076693</v>
      </c>
      <c r="D46" s="16">
        <f t="shared" si="2"/>
        <v>8.0443827179298391E-2</v>
      </c>
      <c r="E46" s="16">
        <f t="shared" si="3"/>
        <v>0.10661764636664471</v>
      </c>
      <c r="F46" s="16"/>
      <c r="G46" s="50">
        <f t="shared" si="6"/>
        <v>1.7518740798461854</v>
      </c>
      <c r="H46" s="50">
        <f t="shared" si="5"/>
        <v>1.3538230963982048</v>
      </c>
      <c r="I46" s="29"/>
      <c r="J46" s="16"/>
      <c r="K46" s="12"/>
      <c r="L46" s="12"/>
      <c r="M46" s="16"/>
      <c r="N46" s="16"/>
      <c r="P46" s="12"/>
      <c r="Q46" s="12"/>
      <c r="R46" s="30"/>
      <c r="S46" s="30"/>
      <c r="T46" s="16"/>
      <c r="V46" s="31"/>
      <c r="W46" s="31"/>
      <c r="X46" s="31"/>
      <c r="Y46" s="16"/>
    </row>
    <row r="47" spans="1:25" x14ac:dyDescent="0.2">
      <c r="A47" s="2">
        <v>8</v>
      </c>
      <c r="B47" s="29">
        <f t="shared" si="0"/>
        <v>252951.14312695301</v>
      </c>
      <c r="C47" s="29">
        <f t="shared" si="1"/>
        <v>309106.31210529106</v>
      </c>
      <c r="D47" s="16">
        <f t="shared" si="2"/>
        <v>8.5622592243142268E-2</v>
      </c>
      <c r="E47" s="16">
        <f t="shared" si="3"/>
        <v>0.11079734154267964</v>
      </c>
      <c r="F47" s="16"/>
      <c r="G47" s="50">
        <f t="shared" si="6"/>
        <v>1.653803547692335</v>
      </c>
      <c r="H47" s="50">
        <f t="shared" si="5"/>
        <v>1.3076722577375695</v>
      </c>
      <c r="I47" s="29"/>
      <c r="J47" s="16"/>
      <c r="K47" s="12"/>
      <c r="L47" s="12"/>
      <c r="M47" s="16"/>
      <c r="N47" s="16"/>
      <c r="P47" s="12"/>
      <c r="Q47" s="12"/>
      <c r="R47" s="30"/>
      <c r="S47" s="30"/>
      <c r="T47" s="16"/>
      <c r="V47" s="31"/>
      <c r="W47" s="31"/>
      <c r="X47" s="31"/>
      <c r="Y47" s="16"/>
    </row>
    <row r="48" spans="1:25" x14ac:dyDescent="0.2">
      <c r="A48" s="2">
        <v>9</v>
      </c>
      <c r="B48" s="29">
        <f t="shared" si="0"/>
        <v>275893.81459599594</v>
      </c>
      <c r="C48" s="29">
        <f t="shared" si="1"/>
        <v>344563.16801199375</v>
      </c>
      <c r="D48" s="16">
        <f t="shared" si="2"/>
        <v>9.0700011019631224E-2</v>
      </c>
      <c r="E48" s="16">
        <f t="shared" si="3"/>
        <v>0.11470764108700912</v>
      </c>
      <c r="F48" s="16"/>
      <c r="G48" s="50">
        <f t="shared" si="6"/>
        <v>1.5685248240802916</v>
      </c>
      <c r="H48" s="50">
        <f t="shared" si="5"/>
        <v>1.267541093684843</v>
      </c>
      <c r="I48" s="29"/>
      <c r="J48" s="16"/>
      <c r="K48" s="12"/>
      <c r="L48" s="12"/>
      <c r="M48" s="16"/>
      <c r="N48" s="16"/>
      <c r="P48" s="12"/>
      <c r="Q48" s="12"/>
      <c r="R48" s="30"/>
      <c r="S48" s="30"/>
      <c r="T48" s="16"/>
      <c r="V48" s="31"/>
      <c r="W48" s="31"/>
      <c r="X48" s="31"/>
      <c r="Y48" s="16"/>
    </row>
    <row r="49" spans="1:25" x14ac:dyDescent="0.2">
      <c r="A49" s="2">
        <v>10</v>
      </c>
      <c r="B49" s="29">
        <f t="shared" si="0"/>
        <v>302277.88678539533</v>
      </c>
      <c r="C49" s="29">
        <f t="shared" si="1"/>
        <v>385338.55230470188</v>
      </c>
      <c r="D49" s="16">
        <f t="shared" si="2"/>
        <v>9.5631256641381404E-2</v>
      </c>
      <c r="E49" s="16">
        <f t="shared" si="3"/>
        <v>0.11833935857964023</v>
      </c>
      <c r="F49" s="16"/>
      <c r="G49" s="50">
        <f t="shared" si="6"/>
        <v>1.4943694122437317</v>
      </c>
      <c r="H49" s="50">
        <f t="shared" si="5"/>
        <v>1.2326444292911678</v>
      </c>
      <c r="I49" s="29"/>
      <c r="J49" s="52"/>
      <c r="K49" s="12"/>
      <c r="L49" s="12"/>
      <c r="M49" s="16"/>
      <c r="N49" s="16"/>
      <c r="P49" s="12"/>
      <c r="Q49" s="12"/>
      <c r="R49" s="30"/>
      <c r="S49" s="30"/>
      <c r="T49" s="16"/>
      <c r="V49" s="31"/>
      <c r="W49" s="31"/>
      <c r="X49" s="31"/>
      <c r="Y49" s="16"/>
    </row>
    <row r="50" spans="1:25" x14ac:dyDescent="0.2">
      <c r="A50" s="2">
        <v>11</v>
      </c>
      <c r="B50" s="29">
        <f t="shared" si="0"/>
        <v>332619.56980320462</v>
      </c>
      <c r="C50" s="29">
        <f t="shared" si="1"/>
        <v>432230.24424131622</v>
      </c>
      <c r="D50" s="16">
        <f t="shared" si="2"/>
        <v>0.10037678687144795</v>
      </c>
      <c r="E50" s="16">
        <f t="shared" si="3"/>
        <v>0.12168959388090327</v>
      </c>
      <c r="F50" s="16"/>
      <c r="G50" s="50">
        <f t="shared" si="6"/>
        <v>1.4298864454293319</v>
      </c>
      <c r="H50" s="50">
        <f t="shared" si="5"/>
        <v>1.2022995037314503</v>
      </c>
      <c r="J50" s="16"/>
      <c r="K50" s="12"/>
      <c r="L50" s="12"/>
      <c r="M50" s="16"/>
      <c r="N50" s="16"/>
      <c r="P50" s="12"/>
      <c r="Q50" s="12"/>
      <c r="R50" s="30"/>
      <c r="S50" s="30"/>
      <c r="T50" s="16"/>
      <c r="V50" s="31"/>
      <c r="W50" s="31"/>
      <c r="X50" s="31"/>
      <c r="Y50" s="16"/>
    </row>
    <row r="51" spans="1:25" x14ac:dyDescent="0.2">
      <c r="A51" s="2">
        <v>12</v>
      </c>
      <c r="B51" s="29">
        <f t="shared" si="0"/>
        <v>367512.50527368527</v>
      </c>
      <c r="C51" s="29">
        <f t="shared" si="1"/>
        <v>486155.6899684227</v>
      </c>
      <c r="D51" s="16">
        <f t="shared" si="2"/>
        <v>0.10490343515002802</v>
      </c>
      <c r="E51" s="16">
        <f t="shared" si="3"/>
        <v>0.12476092648667057</v>
      </c>
      <c r="F51" s="16"/>
      <c r="G51" s="50">
        <f t="shared" si="6"/>
        <v>1.3738143003733323</v>
      </c>
      <c r="H51" s="50">
        <f t="shared" si="5"/>
        <v>1.1759126119403915</v>
      </c>
      <c r="K51" s="12"/>
      <c r="L51" s="12"/>
      <c r="M51" s="16"/>
      <c r="N51" s="16"/>
      <c r="P51" s="12"/>
      <c r="Q51" s="12"/>
      <c r="R51" s="30"/>
      <c r="S51" s="30"/>
      <c r="T51" s="16"/>
      <c r="V51" s="31"/>
      <c r="W51" s="31"/>
      <c r="X51" s="31"/>
      <c r="Y51" s="16"/>
    </row>
    <row r="52" spans="1:25" x14ac:dyDescent="0.2">
      <c r="A52" s="2">
        <v>13</v>
      </c>
      <c r="B52" s="29">
        <f t="shared" si="0"/>
        <v>407639.38106473809</v>
      </c>
      <c r="C52" s="29">
        <f t="shared" si="1"/>
        <v>548169.95255459531</v>
      </c>
      <c r="D52" s="16">
        <f t="shared" si="2"/>
        <v>0.10918506231827525</v>
      </c>
      <c r="E52" s="16">
        <f t="shared" si="3"/>
        <v>0.1275604993745944</v>
      </c>
      <c r="F52" s="16"/>
      <c r="G52" s="50">
        <f t="shared" si="6"/>
        <v>1.325055913368115</v>
      </c>
      <c r="H52" s="50">
        <f t="shared" si="5"/>
        <v>1.1529674886438188</v>
      </c>
      <c r="K52" s="12"/>
      <c r="L52" s="12"/>
      <c r="M52" s="16"/>
      <c r="N52" s="16"/>
      <c r="P52" s="12"/>
      <c r="Q52" s="12"/>
      <c r="R52" s="30"/>
      <c r="S52" s="30"/>
      <c r="T52" s="16"/>
      <c r="V52" s="31"/>
      <c r="W52" s="31"/>
      <c r="X52" s="31"/>
      <c r="Y52" s="16"/>
    </row>
    <row r="53" spans="1:25" x14ac:dyDescent="0.2">
      <c r="A53" s="2">
        <v>14</v>
      </c>
      <c r="B53" s="29">
        <f t="shared" si="0"/>
        <v>453785.28822444874</v>
      </c>
      <c r="C53" s="29">
        <f t="shared" si="1"/>
        <v>619486.3545286936</v>
      </c>
      <c r="D53" s="16">
        <f t="shared" si="2"/>
        <v>0.1132027701523327</v>
      </c>
      <c r="E53" s="16">
        <f t="shared" si="3"/>
        <v>0.13009907172355564</v>
      </c>
      <c r="F53" s="16"/>
      <c r="G53" s="50">
        <f t="shared" si="6"/>
        <v>1.2826573159722738</v>
      </c>
      <c r="H53" s="50">
        <f t="shared" si="5"/>
        <v>1.1330152075163642</v>
      </c>
      <c r="K53" s="12"/>
      <c r="L53" s="12"/>
      <c r="M53" s="16"/>
      <c r="N53" s="16"/>
      <c r="P53" s="12"/>
      <c r="Q53" s="12"/>
      <c r="R53" s="30"/>
      <c r="S53" s="30"/>
      <c r="T53" s="16"/>
      <c r="V53" s="31"/>
      <c r="W53" s="31"/>
      <c r="X53" s="31"/>
      <c r="Y53" s="16"/>
    </row>
    <row r="54" spans="1:25" x14ac:dyDescent="0.2">
      <c r="A54" s="2">
        <v>15</v>
      </c>
      <c r="B54" s="29">
        <f t="shared" si="0"/>
        <v>506853.08145811601</v>
      </c>
      <c r="C54" s="29">
        <f t="shared" si="1"/>
        <v>701500.21679890656</v>
      </c>
      <c r="D54" s="16">
        <f t="shared" si="2"/>
        <v>0.11694471947583109</v>
      </c>
      <c r="E54" s="16">
        <f t="shared" si="3"/>
        <v>0.13239010297911957</v>
      </c>
      <c r="F54" s="16"/>
      <c r="G54" s="50">
        <f t="shared" si="6"/>
        <v>1.245788970410673</v>
      </c>
      <c r="H54" s="50">
        <f t="shared" si="5"/>
        <v>1.1156653978403166</v>
      </c>
      <c r="K54" s="12"/>
      <c r="L54" s="12"/>
      <c r="M54" s="16"/>
      <c r="N54" s="16"/>
      <c r="P54" s="12"/>
      <c r="Q54" s="12"/>
      <c r="R54" s="30"/>
      <c r="S54" s="30"/>
      <c r="T54" s="16"/>
      <c r="V54" s="31"/>
      <c r="W54" s="31"/>
      <c r="X54" s="31"/>
      <c r="Y54" s="16"/>
    </row>
    <row r="55" spans="1:25" x14ac:dyDescent="0.2">
      <c r="A55" s="2">
        <v>16</v>
      </c>
      <c r="B55" s="29">
        <f t="shared" si="0"/>
        <v>567881.04367683327</v>
      </c>
      <c r="C55" s="29">
        <f t="shared" si="1"/>
        <v>795816.15840965149</v>
      </c>
      <c r="D55" s="16">
        <f t="shared" si="2"/>
        <v>0.1204056253207577</v>
      </c>
      <c r="E55" s="16">
        <f t="shared" si="3"/>
        <v>0.13444891298983286</v>
      </c>
      <c r="F55" s="16"/>
      <c r="G55" s="50">
        <f t="shared" si="6"/>
        <v>1.2137295394875418</v>
      </c>
      <c r="H55" s="50">
        <f t="shared" si="5"/>
        <v>1.1005786068176666</v>
      </c>
      <c r="K55" s="12"/>
      <c r="L55" s="12"/>
      <c r="M55" s="16"/>
      <c r="N55" s="16"/>
      <c r="P55" s="12"/>
      <c r="Q55" s="12"/>
      <c r="R55" s="30"/>
      <c r="S55" s="30"/>
      <c r="V55" s="31"/>
      <c r="W55" s="31"/>
      <c r="X55" s="31"/>
      <c r="Y55" s="16"/>
    </row>
    <row r="56" spans="1:25" x14ac:dyDescent="0.2">
      <c r="A56" s="2">
        <v>17</v>
      </c>
      <c r="B56" s="29">
        <f t="shared" si="0"/>
        <v>638063.20022835827</v>
      </c>
      <c r="C56" s="29">
        <f t="shared" si="1"/>
        <v>904279.4912620082</v>
      </c>
      <c r="D56" s="16">
        <f t="shared" si="2"/>
        <v>0.12358601741153359</v>
      </c>
      <c r="E56" s="16">
        <f t="shared" si="3"/>
        <v>0.13629194595534289</v>
      </c>
      <c r="F56" s="16"/>
      <c r="G56" s="50">
        <f t="shared" si="6"/>
        <v>1.1858517734674277</v>
      </c>
      <c r="H56" s="50">
        <f t="shared" si="5"/>
        <v>1.0874596581023188</v>
      </c>
      <c r="K56" s="12"/>
      <c r="L56" s="12"/>
      <c r="M56" s="16"/>
      <c r="N56" s="16"/>
      <c r="P56" s="12"/>
      <c r="Q56" s="12"/>
      <c r="R56" s="30"/>
      <c r="S56" s="30"/>
      <c r="V56" s="31"/>
      <c r="W56" s="31"/>
      <c r="X56" s="31"/>
      <c r="Y56" s="16"/>
    </row>
    <row r="57" spans="1:25" x14ac:dyDescent="0.2">
      <c r="A57" s="2">
        <v>18</v>
      </c>
      <c r="B57" s="29">
        <f t="shared" si="0"/>
        <v>718772.68026261195</v>
      </c>
      <c r="C57" s="29">
        <f t="shared" si="1"/>
        <v>1029012.3240422184</v>
      </c>
      <c r="D57" s="16">
        <f t="shared" si="2"/>
        <v>0.1264913569774411</v>
      </c>
      <c r="E57" s="16">
        <f t="shared" si="3"/>
        <v>0.13793615136193543</v>
      </c>
      <c r="F57" s="16"/>
      <c r="G57" s="50">
        <f t="shared" si="6"/>
        <v>1.1616102377977633</v>
      </c>
      <c r="H57" s="50">
        <f t="shared" si="5"/>
        <v>1.0760518766107121</v>
      </c>
      <c r="K57" s="12"/>
      <c r="L57" s="12"/>
      <c r="M57" s="16"/>
      <c r="N57" s="16"/>
      <c r="P57" s="12"/>
      <c r="Q57" s="12"/>
      <c r="R57" s="30"/>
      <c r="S57" s="30"/>
      <c r="V57" s="31"/>
      <c r="W57" s="31"/>
      <c r="X57" s="31"/>
      <c r="Y57" s="16"/>
    </row>
    <row r="58" spans="1:25" x14ac:dyDescent="0.2">
      <c r="A58" s="2">
        <v>19</v>
      </c>
      <c r="B58" s="29">
        <f t="shared" si="0"/>
        <v>811588.58230200363</v>
      </c>
      <c r="C58" s="29">
        <f t="shared" si="1"/>
        <v>1172455.0817394604</v>
      </c>
      <c r="D58" s="16">
        <f t="shared" si="2"/>
        <v>0.12913109330404768</v>
      </c>
      <c r="E58" s="16">
        <f t="shared" si="3"/>
        <v>0.13939848371666019</v>
      </c>
      <c r="F58" s="16"/>
      <c r="G58" s="50">
        <f t="shared" si="6"/>
        <v>1.1405306415632723</v>
      </c>
      <c r="H58" s="50">
        <f t="shared" si="5"/>
        <v>1.0661320666180105</v>
      </c>
      <c r="K58" s="12"/>
      <c r="L58" s="12"/>
      <c r="M58" s="16"/>
      <c r="N58" s="16"/>
      <c r="P58" s="12"/>
      <c r="Q58" s="12"/>
      <c r="R58" s="30"/>
      <c r="S58" s="30"/>
      <c r="V58" s="31"/>
      <c r="W58" s="31"/>
      <c r="X58" s="31"/>
      <c r="Y58" s="16"/>
    </row>
    <row r="59" spans="1:25" x14ac:dyDescent="0.2">
      <c r="A59" s="11">
        <v>20</v>
      </c>
      <c r="B59" s="19">
        <f t="shared" si="0"/>
        <v>918326.86964730406</v>
      </c>
      <c r="C59" s="19">
        <f t="shared" si="1"/>
        <v>1337414.2530912883</v>
      </c>
      <c r="D59" s="28">
        <f t="shared" si="2"/>
        <v>0.13151772914614723</v>
      </c>
      <c r="E59" s="28">
        <f t="shared" si="3"/>
        <v>0.14069551483976159</v>
      </c>
      <c r="F59" s="28"/>
      <c r="G59" s="53">
        <f t="shared" si="6"/>
        <v>1.1222005578811065</v>
      </c>
      <c r="H59" s="53">
        <f t="shared" si="5"/>
        <v>1.0575061448852265</v>
      </c>
      <c r="K59" s="12"/>
      <c r="L59" s="12"/>
      <c r="M59" s="16"/>
      <c r="N59" s="16"/>
      <c r="P59" s="12"/>
      <c r="Q59" s="12"/>
      <c r="R59" s="30"/>
      <c r="S59" s="30"/>
      <c r="V59" s="31"/>
      <c r="W59" s="31"/>
      <c r="X59" s="31"/>
      <c r="Y59" s="16"/>
    </row>
    <row r="60" spans="1:25" x14ac:dyDescent="0.2">
      <c r="B60" s="29"/>
      <c r="C60" s="29"/>
      <c r="D60" s="29"/>
      <c r="E60" s="16"/>
      <c r="F60" s="16"/>
      <c r="G60" s="16"/>
      <c r="H60" s="16"/>
      <c r="I60" s="16"/>
      <c r="L60" s="12"/>
      <c r="M60" s="12"/>
      <c r="N60" s="16"/>
      <c r="O60" s="16"/>
      <c r="Q60" s="12"/>
      <c r="R60" s="12"/>
      <c r="S60" s="30"/>
      <c r="T60" s="30"/>
    </row>
    <row r="61" spans="1:25" x14ac:dyDescent="0.2">
      <c r="A61" s="11" t="s">
        <v>62</v>
      </c>
      <c r="B61" s="19"/>
      <c r="C61" s="29"/>
      <c r="D61" s="29"/>
      <c r="E61" s="16"/>
      <c r="F61" s="16"/>
      <c r="G61" s="16"/>
      <c r="H61" s="16"/>
      <c r="I61" s="16"/>
      <c r="L61" s="12"/>
      <c r="M61" s="12"/>
      <c r="N61" s="16"/>
      <c r="O61" s="16"/>
      <c r="Q61" s="12"/>
      <c r="R61" s="12"/>
      <c r="S61" s="30"/>
      <c r="T61" s="30"/>
    </row>
    <row r="62" spans="1:25" ht="25.5" x14ac:dyDescent="0.2">
      <c r="A62" s="11" t="s">
        <v>58</v>
      </c>
      <c r="B62" s="42" t="s">
        <v>59</v>
      </c>
      <c r="C62" s="29"/>
      <c r="D62" s="29"/>
      <c r="E62" s="16"/>
      <c r="F62" s="16"/>
      <c r="G62" s="16"/>
      <c r="H62" s="16"/>
      <c r="I62" s="16"/>
      <c r="L62" s="12"/>
      <c r="M62" s="12"/>
      <c r="N62" s="16"/>
      <c r="O62" s="16"/>
      <c r="Q62" s="12"/>
      <c r="R62" s="12"/>
      <c r="S62" s="30"/>
      <c r="T62" s="30"/>
    </row>
    <row r="63" spans="1:25" x14ac:dyDescent="0.2">
      <c r="A63" s="2">
        <v>6</v>
      </c>
      <c r="B63" s="12">
        <f>B45</f>
        <v>215653.03828124996</v>
      </c>
      <c r="C63" s="29"/>
      <c r="D63" s="29"/>
      <c r="E63" s="16"/>
      <c r="F63" s="16"/>
      <c r="G63" s="16"/>
      <c r="H63" s="16"/>
      <c r="I63" s="16"/>
      <c r="L63" s="12"/>
      <c r="M63" s="12"/>
      <c r="N63" s="16"/>
      <c r="O63" s="16"/>
      <c r="Q63" s="12"/>
      <c r="R63" s="12"/>
      <c r="S63" s="30"/>
      <c r="T63" s="30"/>
    </row>
    <row r="64" spans="1:25" x14ac:dyDescent="0.2">
      <c r="A64" s="11">
        <v>6</v>
      </c>
      <c r="B64" s="27">
        <f>C45</f>
        <v>251463.78643465904</v>
      </c>
      <c r="C64" s="29"/>
      <c r="D64" s="29"/>
      <c r="E64" s="16"/>
      <c r="F64" s="16"/>
      <c r="G64" s="16"/>
      <c r="H64" s="16"/>
      <c r="I64" s="16"/>
      <c r="L64" s="12"/>
      <c r="M64" s="12"/>
      <c r="N64" s="16"/>
      <c r="O64" s="16"/>
      <c r="Q64" s="12"/>
      <c r="R64" s="12"/>
      <c r="S64" s="30"/>
      <c r="T64" s="30"/>
    </row>
    <row r="65" spans="1:20" x14ac:dyDescent="0.2">
      <c r="A65" s="9"/>
      <c r="B65" s="44"/>
      <c r="C65" s="29"/>
      <c r="D65" s="29"/>
      <c r="E65" s="16"/>
      <c r="F65" s="16"/>
      <c r="G65" s="16"/>
      <c r="H65" s="16"/>
      <c r="I65" s="16"/>
      <c r="L65" s="12"/>
      <c r="M65" s="12"/>
      <c r="N65" s="16"/>
      <c r="O65" s="16"/>
      <c r="Q65" s="12"/>
      <c r="R65" s="12"/>
      <c r="S65" s="30"/>
      <c r="T65" s="30"/>
    </row>
    <row r="66" spans="1:20" x14ac:dyDescent="0.2">
      <c r="A66" s="11" t="s">
        <v>63</v>
      </c>
      <c r="B66" s="27"/>
      <c r="C66" s="29"/>
      <c r="D66" s="29"/>
      <c r="E66" s="16"/>
      <c r="F66" s="16"/>
      <c r="G66" s="16"/>
      <c r="H66" s="16"/>
      <c r="I66" s="16"/>
      <c r="L66" s="12"/>
      <c r="M66" s="12"/>
      <c r="N66" s="16"/>
      <c r="O66" s="16"/>
      <c r="Q66" s="12"/>
      <c r="R66" s="12"/>
      <c r="S66" s="30"/>
      <c r="T66" s="30"/>
    </row>
    <row r="67" spans="1:20" x14ac:dyDescent="0.2">
      <c r="A67" s="11" t="s">
        <v>58</v>
      </c>
      <c r="B67" s="42" t="s">
        <v>64</v>
      </c>
      <c r="C67" s="29"/>
      <c r="D67" s="29"/>
      <c r="E67" s="16"/>
      <c r="F67" s="16"/>
      <c r="G67" s="16"/>
      <c r="H67" s="16"/>
      <c r="I67" s="16"/>
      <c r="L67" s="12"/>
      <c r="M67" s="12"/>
      <c r="N67" s="16"/>
      <c r="O67" s="16"/>
      <c r="Q67" s="12"/>
      <c r="R67" s="12"/>
      <c r="S67" s="30"/>
      <c r="T67" s="30"/>
    </row>
    <row r="68" spans="1:20" x14ac:dyDescent="0.2">
      <c r="A68" s="2">
        <v>6</v>
      </c>
      <c r="B68" s="29">
        <f>G45</f>
        <v>1.8646551918231129</v>
      </c>
      <c r="C68" s="29"/>
      <c r="D68" s="29"/>
      <c r="E68" s="16"/>
      <c r="F68" s="16"/>
      <c r="G68" s="16"/>
      <c r="H68" s="16"/>
      <c r="I68" s="16"/>
      <c r="L68" s="12"/>
      <c r="M68" s="12"/>
      <c r="N68" s="16"/>
      <c r="O68" s="16"/>
      <c r="Q68" s="12"/>
      <c r="R68" s="12"/>
      <c r="S68" s="30"/>
      <c r="T68" s="30"/>
    </row>
    <row r="69" spans="1:20" x14ac:dyDescent="0.2">
      <c r="A69" s="11">
        <v>6</v>
      </c>
      <c r="B69" s="19">
        <f>H45</f>
        <v>1.4068965608579354</v>
      </c>
      <c r="C69" s="29"/>
      <c r="D69" s="29"/>
      <c r="E69" s="16"/>
      <c r="F69" s="16"/>
      <c r="G69" s="16"/>
      <c r="H69" s="16"/>
      <c r="I69" s="16"/>
      <c r="L69" s="12"/>
      <c r="M69" s="12"/>
      <c r="N69" s="16"/>
      <c r="O69" s="16"/>
      <c r="Q69" s="12"/>
      <c r="R69" s="12"/>
      <c r="S69" s="30"/>
      <c r="T69" s="30"/>
    </row>
    <row r="70" spans="1:20" x14ac:dyDescent="0.2">
      <c r="B70" s="29"/>
      <c r="C70" s="29"/>
      <c r="D70" s="29"/>
      <c r="E70" s="16"/>
      <c r="F70" s="16"/>
      <c r="G70" s="16"/>
      <c r="H70" s="16"/>
      <c r="I70" s="16"/>
      <c r="L70" s="12"/>
      <c r="M70" s="12"/>
      <c r="N70" s="16"/>
      <c r="O70" s="16"/>
      <c r="Q70" s="12"/>
      <c r="R70" s="12"/>
      <c r="S70" s="30"/>
      <c r="T70" s="30"/>
    </row>
    <row r="71" spans="1:20" x14ac:dyDescent="0.2">
      <c r="B71" s="29"/>
      <c r="C71" s="29"/>
      <c r="D71" s="29"/>
      <c r="E71" s="16"/>
      <c r="F71" s="16"/>
      <c r="G71" s="16"/>
      <c r="H71" s="16"/>
      <c r="I71" s="16"/>
      <c r="L71" s="12"/>
      <c r="M71" s="12"/>
      <c r="N71" s="16"/>
      <c r="O71" s="16"/>
      <c r="Q71" s="12"/>
      <c r="R71" s="12"/>
      <c r="S71" s="30"/>
      <c r="T71" s="30"/>
    </row>
    <row r="72" spans="1:20" x14ac:dyDescent="0.2">
      <c r="B72" s="29"/>
      <c r="C72" s="29"/>
      <c r="D72" s="29"/>
      <c r="E72" s="16"/>
      <c r="F72" s="16"/>
      <c r="G72" s="16"/>
      <c r="H72" s="16"/>
      <c r="I72" s="16"/>
      <c r="L72" s="12"/>
      <c r="M72" s="12"/>
      <c r="N72" s="16"/>
      <c r="O72" s="16"/>
      <c r="Q72" s="12"/>
      <c r="R72" s="12"/>
      <c r="S72" s="30"/>
      <c r="T72" s="30"/>
    </row>
    <row r="73" spans="1:20" x14ac:dyDescent="0.2">
      <c r="B73" s="29"/>
      <c r="C73" s="29"/>
      <c r="D73" s="29"/>
      <c r="E73" s="16"/>
      <c r="F73" s="16"/>
      <c r="G73" s="16"/>
      <c r="H73" s="16"/>
      <c r="I73" s="16"/>
      <c r="L73" s="12"/>
      <c r="M73" s="12"/>
      <c r="N73" s="16"/>
      <c r="O73" s="16"/>
      <c r="Q73" s="12"/>
      <c r="R73" s="12"/>
      <c r="S73" s="30"/>
      <c r="T73" s="30"/>
    </row>
    <row r="74" spans="1:20" x14ac:dyDescent="0.2">
      <c r="B74" s="29"/>
      <c r="C74" s="29"/>
      <c r="D74" s="29"/>
      <c r="E74" s="16"/>
      <c r="F74" s="16"/>
      <c r="G74" s="16"/>
      <c r="H74" s="16"/>
      <c r="I74" s="16"/>
      <c r="L74" s="12"/>
      <c r="M74" s="12"/>
      <c r="N74" s="16"/>
      <c r="O74" s="16"/>
      <c r="Q74" s="12"/>
      <c r="R74" s="12"/>
      <c r="S74" s="30"/>
      <c r="T74" s="30"/>
    </row>
    <row r="75" spans="1:20" x14ac:dyDescent="0.2">
      <c r="B75" s="29"/>
      <c r="C75" s="29"/>
      <c r="D75" s="29"/>
      <c r="E75" s="16"/>
      <c r="F75" s="16"/>
      <c r="G75" s="16"/>
      <c r="H75" s="16"/>
      <c r="I75" s="16"/>
      <c r="L75" s="12"/>
      <c r="M75" s="12"/>
      <c r="N75" s="16"/>
      <c r="O75" s="16"/>
      <c r="Q75" s="12"/>
      <c r="R75" s="12"/>
      <c r="S75" s="30"/>
      <c r="T75" s="30"/>
    </row>
    <row r="76" spans="1:20" x14ac:dyDescent="0.2">
      <c r="B76" s="29"/>
      <c r="C76" s="29"/>
      <c r="D76" s="29"/>
      <c r="E76" s="16"/>
      <c r="F76" s="16"/>
      <c r="G76" s="16"/>
      <c r="H76" s="16"/>
      <c r="I76" s="16"/>
      <c r="L76" s="12"/>
      <c r="M76" s="12"/>
      <c r="N76" s="16"/>
      <c r="O76" s="16"/>
      <c r="Q76" s="12"/>
      <c r="R76" s="12"/>
      <c r="S76" s="30"/>
      <c r="T76" s="30"/>
    </row>
    <row r="77" spans="1:20" x14ac:dyDescent="0.2">
      <c r="B77" s="29"/>
      <c r="C77" s="29"/>
      <c r="D77" s="29"/>
      <c r="E77" s="16"/>
      <c r="F77" s="16"/>
      <c r="G77" s="16"/>
      <c r="H77" s="16"/>
      <c r="I77" s="16"/>
      <c r="L77" s="12"/>
      <c r="M77" s="12"/>
      <c r="N77" s="16"/>
      <c r="O77" s="16"/>
      <c r="Q77" s="12"/>
      <c r="R77" s="12"/>
      <c r="S77" s="30"/>
      <c r="T77" s="30"/>
    </row>
    <row r="78" spans="1:20" x14ac:dyDescent="0.2">
      <c r="B78" s="29"/>
      <c r="C78" s="29"/>
      <c r="D78" s="29"/>
      <c r="E78" s="16"/>
      <c r="F78" s="16"/>
      <c r="G78" s="16"/>
      <c r="H78" s="16"/>
      <c r="I78" s="16"/>
      <c r="L78" s="12"/>
      <c r="M78" s="12"/>
      <c r="N78" s="16"/>
      <c r="O78" s="16"/>
      <c r="Q78" s="12"/>
      <c r="R78" s="12"/>
      <c r="S78" s="30"/>
      <c r="T78" s="30"/>
    </row>
    <row r="79" spans="1:20" x14ac:dyDescent="0.2">
      <c r="B79" s="29"/>
      <c r="C79" s="29"/>
      <c r="D79" s="29"/>
      <c r="E79" s="16"/>
      <c r="F79" s="16"/>
      <c r="G79" s="16"/>
      <c r="H79" s="16"/>
      <c r="I79" s="16"/>
      <c r="L79" s="12"/>
      <c r="M79" s="12"/>
      <c r="N79" s="16"/>
      <c r="O79" s="16"/>
      <c r="Q79" s="12"/>
      <c r="R79" s="12"/>
      <c r="S79" s="30"/>
      <c r="T79" s="30"/>
    </row>
    <row r="80" spans="1:20" x14ac:dyDescent="0.2">
      <c r="B80" s="29"/>
      <c r="C80" s="29"/>
      <c r="D80" s="29"/>
      <c r="E80" s="16"/>
      <c r="F80" s="16"/>
      <c r="G80" s="16"/>
      <c r="H80" s="16"/>
      <c r="I80" s="16"/>
      <c r="L80" s="12"/>
      <c r="M80" s="12"/>
      <c r="N80" s="16"/>
      <c r="O80" s="16"/>
      <c r="Q80" s="12"/>
      <c r="R80" s="12"/>
      <c r="S80" s="30"/>
      <c r="T80" s="30"/>
    </row>
    <row r="81" spans="1:20" x14ac:dyDescent="0.2">
      <c r="B81" s="29"/>
      <c r="C81" s="29"/>
      <c r="D81" s="29"/>
      <c r="E81" s="16"/>
      <c r="F81" s="16"/>
      <c r="G81" s="16"/>
      <c r="H81" s="16"/>
      <c r="I81" s="16"/>
      <c r="L81" s="12"/>
      <c r="M81" s="12"/>
      <c r="N81" s="16"/>
      <c r="O81" s="16"/>
      <c r="Q81" s="12"/>
      <c r="R81" s="12"/>
      <c r="S81" s="30"/>
      <c r="T81" s="30"/>
    </row>
    <row r="82" spans="1:20" x14ac:dyDescent="0.2">
      <c r="B82" s="29"/>
      <c r="C82" s="29"/>
      <c r="D82" s="29"/>
      <c r="E82" s="16"/>
      <c r="F82" s="16"/>
      <c r="G82" s="16"/>
      <c r="H82" s="16"/>
      <c r="I82" s="16"/>
      <c r="L82" s="12"/>
      <c r="M82" s="12"/>
      <c r="N82" s="16"/>
      <c r="O82" s="16"/>
      <c r="Q82" s="12"/>
      <c r="R82" s="12"/>
      <c r="S82" s="30"/>
      <c r="T82" s="30"/>
    </row>
    <row r="83" spans="1:20" x14ac:dyDescent="0.2">
      <c r="B83" s="29"/>
      <c r="C83" s="29"/>
      <c r="D83" s="29"/>
      <c r="E83" s="16"/>
      <c r="F83" s="16"/>
      <c r="G83" s="16"/>
      <c r="H83" s="16"/>
      <c r="I83" s="16"/>
      <c r="L83" s="12"/>
      <c r="M83" s="12"/>
      <c r="N83" s="16"/>
      <c r="O83" s="16"/>
      <c r="Q83" s="12"/>
      <c r="R83" s="12"/>
      <c r="S83" s="30"/>
      <c r="T83" s="30"/>
    </row>
    <row r="84" spans="1:20" x14ac:dyDescent="0.2">
      <c r="B84" s="29"/>
      <c r="C84" s="29"/>
      <c r="D84" s="29"/>
      <c r="E84" s="16"/>
      <c r="F84" s="16"/>
      <c r="G84" s="16"/>
      <c r="H84" s="16"/>
      <c r="I84" s="16"/>
      <c r="L84" s="12"/>
      <c r="M84" s="12"/>
      <c r="N84" s="16"/>
      <c r="O84" s="16"/>
      <c r="Q84" s="12"/>
      <c r="R84" s="12"/>
      <c r="S84" s="30"/>
      <c r="T84" s="30"/>
    </row>
    <row r="85" spans="1:20" x14ac:dyDescent="0.2">
      <c r="B85" s="29"/>
      <c r="C85" s="29"/>
      <c r="D85" s="29"/>
      <c r="E85" s="16"/>
      <c r="F85" s="16"/>
      <c r="G85" s="16"/>
      <c r="H85" s="16"/>
      <c r="I85" s="16"/>
      <c r="L85" s="12"/>
      <c r="M85" s="12"/>
      <c r="N85" s="16"/>
      <c r="O85" s="16"/>
      <c r="Q85" s="12"/>
      <c r="R85" s="12"/>
      <c r="S85" s="30"/>
      <c r="T85" s="30"/>
    </row>
    <row r="86" spans="1:20" x14ac:dyDescent="0.2">
      <c r="B86" s="29"/>
      <c r="C86" s="29"/>
      <c r="D86" s="29"/>
      <c r="E86" s="16"/>
      <c r="F86" s="16"/>
      <c r="G86" s="16"/>
      <c r="H86" s="16"/>
      <c r="I86" s="16"/>
      <c r="L86" s="12"/>
      <c r="M86" s="12"/>
      <c r="N86" s="16"/>
      <c r="O86" s="16"/>
      <c r="Q86" s="12"/>
      <c r="R86" s="12"/>
      <c r="S86" s="30"/>
      <c r="T86" s="30"/>
    </row>
    <row r="87" spans="1:20" x14ac:dyDescent="0.2">
      <c r="B87" s="29"/>
      <c r="C87" s="29"/>
      <c r="D87" s="29"/>
      <c r="E87" s="16"/>
      <c r="F87" s="16"/>
      <c r="G87" s="16"/>
      <c r="H87" s="16"/>
      <c r="I87" s="16"/>
      <c r="L87" s="12"/>
      <c r="M87" s="12"/>
      <c r="N87" s="16"/>
      <c r="O87" s="16"/>
      <c r="Q87" s="12"/>
      <c r="R87" s="12"/>
      <c r="S87" s="30"/>
      <c r="T87" s="30"/>
    </row>
    <row r="88" spans="1:20" x14ac:dyDescent="0.2">
      <c r="B88" s="29"/>
      <c r="C88" s="29"/>
      <c r="D88" s="29"/>
      <c r="E88" s="16"/>
      <c r="F88" s="16"/>
      <c r="G88" s="16"/>
      <c r="H88" s="16"/>
      <c r="I88" s="16"/>
      <c r="L88" s="12"/>
      <c r="M88" s="12"/>
      <c r="N88" s="16"/>
      <c r="O88" s="16"/>
      <c r="Q88" s="12"/>
      <c r="R88" s="12"/>
      <c r="S88" s="30"/>
      <c r="T88" s="30"/>
    </row>
    <row r="89" spans="1:20" x14ac:dyDescent="0.2">
      <c r="B89" s="29"/>
      <c r="C89" s="29"/>
      <c r="D89" s="29"/>
      <c r="E89" s="16"/>
      <c r="F89" s="16"/>
      <c r="G89" s="16"/>
      <c r="H89" s="16"/>
      <c r="I89" s="16"/>
      <c r="L89" s="12"/>
      <c r="M89" s="12"/>
      <c r="N89" s="16"/>
      <c r="O89" s="16"/>
      <c r="Q89" s="12"/>
      <c r="R89" s="12"/>
      <c r="S89" s="30"/>
      <c r="T89" s="30"/>
    </row>
    <row r="90" spans="1:20" x14ac:dyDescent="0.2">
      <c r="B90" s="29"/>
      <c r="C90" s="29"/>
      <c r="D90" s="29"/>
      <c r="E90" s="16"/>
      <c r="F90" s="16"/>
      <c r="G90" s="16"/>
      <c r="H90" s="16"/>
      <c r="I90" s="16"/>
      <c r="L90" s="12"/>
      <c r="M90" s="12"/>
      <c r="N90" s="16"/>
      <c r="O90" s="16"/>
      <c r="Q90" s="12"/>
      <c r="R90" s="12"/>
      <c r="S90" s="30"/>
      <c r="T90" s="30"/>
    </row>
    <row r="91" spans="1:20" x14ac:dyDescent="0.2">
      <c r="B91" s="29"/>
      <c r="C91" s="29"/>
      <c r="D91" s="29"/>
      <c r="E91" s="16"/>
      <c r="F91" s="16"/>
      <c r="G91" s="16"/>
      <c r="H91" s="16"/>
      <c r="I91" s="16"/>
      <c r="L91" s="12"/>
      <c r="M91" s="12"/>
      <c r="N91" s="16"/>
      <c r="O91" s="16"/>
      <c r="Q91" s="12"/>
      <c r="R91" s="12"/>
      <c r="S91" s="30"/>
      <c r="T91" s="30"/>
    </row>
    <row r="92" spans="1:20" ht="15.75" x14ac:dyDescent="0.2">
      <c r="A92" s="1" t="s">
        <v>177</v>
      </c>
      <c r="B92" s="29"/>
      <c r="C92" s="29"/>
      <c r="D92" s="29"/>
      <c r="E92" s="16"/>
      <c r="F92" s="16"/>
      <c r="G92" s="16"/>
      <c r="H92" s="16"/>
      <c r="I92" s="16"/>
      <c r="L92" s="12"/>
      <c r="M92" s="12"/>
      <c r="N92" s="16"/>
      <c r="O92" s="16"/>
      <c r="Q92" s="12"/>
      <c r="R92" s="12"/>
      <c r="S92" s="30"/>
      <c r="T92" s="30"/>
    </row>
    <row r="93" spans="1:20" x14ac:dyDescent="0.2">
      <c r="B93" s="29"/>
      <c r="C93" s="29"/>
      <c r="D93" s="29"/>
      <c r="E93" s="16"/>
      <c r="F93" s="16"/>
      <c r="G93" s="16"/>
      <c r="H93" s="16"/>
      <c r="I93" s="16"/>
      <c r="L93" s="12"/>
      <c r="M93" s="12"/>
      <c r="N93" s="16"/>
      <c r="O93" s="16"/>
      <c r="Q93" s="12"/>
      <c r="R93" s="12"/>
      <c r="S93" s="30"/>
      <c r="T93" s="30"/>
    </row>
    <row r="94" spans="1:20" x14ac:dyDescent="0.2">
      <c r="B94" s="29"/>
      <c r="C94" s="29"/>
      <c r="D94" s="29"/>
      <c r="E94" s="16"/>
      <c r="F94" s="16"/>
      <c r="G94" s="16"/>
      <c r="H94" s="16"/>
      <c r="I94" s="16"/>
      <c r="L94" s="12"/>
      <c r="M94" s="12"/>
      <c r="N94" s="16"/>
      <c r="O94" s="16"/>
      <c r="Q94" s="12"/>
      <c r="R94" s="12"/>
      <c r="S94" s="30"/>
      <c r="T94" s="30"/>
    </row>
    <row r="95" spans="1:20" x14ac:dyDescent="0.2">
      <c r="A95" s="37" t="s">
        <v>69</v>
      </c>
      <c r="B95" s="54"/>
      <c r="C95" s="29"/>
      <c r="D95" s="29"/>
      <c r="E95" s="16"/>
      <c r="F95" s="16"/>
      <c r="G95" s="16"/>
      <c r="H95" s="16"/>
      <c r="I95" s="16"/>
      <c r="L95" s="12"/>
      <c r="M95" s="12"/>
      <c r="N95" s="16"/>
      <c r="O95" s="16"/>
      <c r="Q95" s="12"/>
      <c r="R95" s="12"/>
      <c r="S95" s="30"/>
      <c r="T95" s="30"/>
    </row>
    <row r="96" spans="1:20" ht="25.5" x14ac:dyDescent="0.2">
      <c r="A96" s="37" t="s">
        <v>58</v>
      </c>
      <c r="B96" s="55" t="s">
        <v>70</v>
      </c>
      <c r="C96" s="29"/>
      <c r="D96" s="29"/>
      <c r="E96" s="16"/>
      <c r="F96" s="16"/>
      <c r="G96" s="16"/>
      <c r="H96" s="16"/>
      <c r="I96" s="16"/>
      <c r="L96" s="12"/>
      <c r="M96" s="12"/>
      <c r="N96" s="16"/>
      <c r="O96" s="16"/>
      <c r="Q96" s="12"/>
      <c r="R96" s="12"/>
      <c r="S96" s="30"/>
      <c r="T96" s="30"/>
    </row>
    <row r="97" spans="1:20" x14ac:dyDescent="0.2">
      <c r="A97" s="35">
        <v>6</v>
      </c>
      <c r="B97" s="56">
        <f>D45</f>
        <v>7.5212344356955854E-2</v>
      </c>
      <c r="C97" s="29"/>
      <c r="D97" s="29"/>
      <c r="E97" s="16"/>
      <c r="F97" s="16"/>
      <c r="G97" s="16"/>
      <c r="H97" s="16"/>
      <c r="I97" s="16"/>
      <c r="L97" s="12"/>
      <c r="M97" s="12"/>
      <c r="N97" s="16"/>
      <c r="O97" s="16"/>
      <c r="Q97" s="12"/>
      <c r="R97" s="12"/>
      <c r="S97" s="30"/>
      <c r="T97" s="30"/>
    </row>
    <row r="98" spans="1:20" x14ac:dyDescent="0.2">
      <c r="A98" s="37">
        <v>6</v>
      </c>
      <c r="B98" s="57">
        <f>E45</f>
        <v>0.16605723915980941</v>
      </c>
      <c r="C98" s="29"/>
      <c r="D98" s="29"/>
      <c r="E98" s="50"/>
      <c r="F98" s="50"/>
      <c r="G98" s="16"/>
      <c r="H98" s="16"/>
      <c r="I98" s="16"/>
      <c r="L98" s="12"/>
      <c r="M98" s="12"/>
      <c r="N98" s="16"/>
      <c r="O98" s="16"/>
      <c r="Q98" s="12"/>
      <c r="R98" s="12"/>
      <c r="S98" s="30"/>
      <c r="T98" s="30"/>
    </row>
    <row r="99" spans="1:20" x14ac:dyDescent="0.2">
      <c r="B99" s="29"/>
      <c r="C99" s="29"/>
      <c r="D99" s="26"/>
      <c r="E99" s="50"/>
      <c r="F99" s="50"/>
      <c r="G99" s="16"/>
      <c r="H99" s="16"/>
      <c r="I99" s="16"/>
      <c r="L99" s="12"/>
      <c r="M99" s="12"/>
      <c r="N99" s="16"/>
      <c r="O99" s="16"/>
      <c r="Q99" s="12"/>
      <c r="R99" s="12"/>
      <c r="S99" s="30"/>
      <c r="T99" s="30"/>
    </row>
    <row r="100" spans="1:20" x14ac:dyDescent="0.2">
      <c r="A100" s="11" t="s">
        <v>63</v>
      </c>
      <c r="B100" s="27"/>
      <c r="C100" s="29"/>
      <c r="D100" s="29"/>
      <c r="E100" s="58"/>
      <c r="F100" s="50"/>
      <c r="G100" s="16"/>
      <c r="H100" s="16"/>
      <c r="I100" s="16"/>
      <c r="L100" s="12"/>
      <c r="M100" s="12"/>
      <c r="N100" s="16"/>
      <c r="O100" s="16"/>
      <c r="Q100" s="12"/>
      <c r="R100" s="12"/>
      <c r="S100" s="30"/>
      <c r="T100" s="30"/>
    </row>
    <row r="101" spans="1:20" x14ac:dyDescent="0.2">
      <c r="A101" s="11" t="s">
        <v>58</v>
      </c>
      <c r="B101" s="42" t="s">
        <v>64</v>
      </c>
      <c r="C101" s="29"/>
      <c r="D101" s="29"/>
      <c r="E101" s="16"/>
      <c r="F101" s="16"/>
      <c r="G101" s="16"/>
      <c r="H101" s="16"/>
      <c r="I101" s="16"/>
      <c r="L101" s="12"/>
      <c r="M101" s="12"/>
      <c r="N101" s="16"/>
      <c r="O101" s="16"/>
      <c r="Q101" s="12"/>
      <c r="R101" s="12"/>
      <c r="S101" s="30"/>
      <c r="T101" s="30"/>
    </row>
    <row r="102" spans="1:20" x14ac:dyDescent="0.2">
      <c r="A102" s="2">
        <v>6</v>
      </c>
      <c r="B102" s="29">
        <f>G45</f>
        <v>1.8646551918231129</v>
      </c>
      <c r="C102" s="29"/>
      <c r="D102" s="29"/>
      <c r="E102" s="16"/>
      <c r="F102" s="16"/>
      <c r="G102" s="16"/>
      <c r="H102" s="16"/>
      <c r="I102" s="16"/>
      <c r="L102" s="12"/>
      <c r="M102" s="12"/>
      <c r="N102" s="16"/>
      <c r="O102" s="16"/>
      <c r="Q102" s="12"/>
      <c r="R102" s="12"/>
      <c r="S102" s="30"/>
      <c r="T102" s="30"/>
    </row>
    <row r="103" spans="1:20" x14ac:dyDescent="0.2">
      <c r="A103" s="11">
        <v>7</v>
      </c>
      <c r="B103" s="19">
        <f>H46</f>
        <v>1.3538230963982048</v>
      </c>
      <c r="C103" s="29"/>
      <c r="D103" s="29"/>
      <c r="E103" s="16"/>
      <c r="F103" s="16"/>
      <c r="G103" s="16"/>
      <c r="H103" s="16"/>
      <c r="I103" s="16"/>
      <c r="L103" s="12"/>
      <c r="M103" s="12"/>
      <c r="N103" s="16"/>
      <c r="O103" s="16"/>
      <c r="Q103" s="12"/>
      <c r="R103" s="12"/>
      <c r="S103" s="30"/>
      <c r="T103" s="30"/>
    </row>
    <row r="104" spans="1:20" x14ac:dyDescent="0.2">
      <c r="B104" s="29"/>
      <c r="C104" s="29"/>
      <c r="D104" s="29"/>
      <c r="E104" s="16"/>
      <c r="F104" s="16"/>
      <c r="G104" s="16"/>
      <c r="H104" s="16"/>
      <c r="I104" s="16"/>
      <c r="L104" s="12"/>
      <c r="M104" s="12"/>
      <c r="N104" s="16"/>
      <c r="O104" s="16"/>
      <c r="Q104" s="12"/>
      <c r="R104" s="12"/>
      <c r="S104" s="30"/>
      <c r="T104" s="30"/>
    </row>
    <row r="105" spans="1:20" x14ac:dyDescent="0.2">
      <c r="B105" s="29"/>
      <c r="C105" s="29"/>
      <c r="D105" s="29"/>
      <c r="E105" s="16"/>
      <c r="F105" s="16"/>
      <c r="G105" s="16"/>
      <c r="H105" s="16"/>
      <c r="I105" s="16"/>
      <c r="L105" s="12"/>
      <c r="M105" s="12"/>
      <c r="N105" s="16"/>
      <c r="O105" s="16"/>
      <c r="Q105" s="12"/>
      <c r="R105" s="12"/>
      <c r="S105" s="30"/>
      <c r="T105" s="30"/>
    </row>
    <row r="106" spans="1:20" x14ac:dyDescent="0.2">
      <c r="B106" s="29"/>
      <c r="C106" s="29"/>
      <c r="D106" s="29"/>
      <c r="E106" s="16"/>
      <c r="F106" s="16"/>
      <c r="G106" s="16"/>
      <c r="H106" s="16"/>
      <c r="I106" s="16"/>
      <c r="L106" s="12"/>
      <c r="M106" s="12"/>
      <c r="N106" s="16"/>
      <c r="O106" s="16"/>
      <c r="Q106" s="12"/>
      <c r="R106" s="12"/>
      <c r="S106" s="30"/>
      <c r="T106" s="30"/>
    </row>
    <row r="107" spans="1:20" x14ac:dyDescent="0.2">
      <c r="B107" s="29"/>
      <c r="C107" s="29"/>
      <c r="D107" s="29"/>
      <c r="E107" s="16"/>
      <c r="F107" s="16"/>
      <c r="G107" s="16"/>
      <c r="H107" s="16"/>
      <c r="I107" s="16"/>
      <c r="L107" s="12"/>
      <c r="M107" s="12"/>
      <c r="N107" s="16"/>
      <c r="O107" s="16"/>
      <c r="Q107" s="12"/>
      <c r="R107" s="12"/>
      <c r="S107" s="30"/>
      <c r="T107" s="30"/>
    </row>
    <row r="108" spans="1:20" x14ac:dyDescent="0.2">
      <c r="B108" s="29"/>
      <c r="C108" s="29"/>
      <c r="D108" s="29"/>
      <c r="E108" s="16"/>
      <c r="F108" s="16"/>
      <c r="G108" s="16"/>
      <c r="H108" s="16"/>
      <c r="I108" s="16"/>
      <c r="L108" s="12"/>
      <c r="M108" s="12"/>
      <c r="N108" s="16"/>
      <c r="O108" s="16"/>
      <c r="Q108" s="12"/>
      <c r="R108" s="12"/>
      <c r="S108" s="30"/>
      <c r="T108" s="30"/>
    </row>
    <row r="109" spans="1:20" x14ac:dyDescent="0.2">
      <c r="B109" s="29"/>
      <c r="C109" s="29"/>
      <c r="D109" s="29"/>
      <c r="E109" s="16"/>
      <c r="F109" s="16"/>
      <c r="G109" s="16"/>
      <c r="H109" s="16"/>
      <c r="I109" s="16"/>
      <c r="L109" s="12"/>
      <c r="M109" s="12"/>
      <c r="N109" s="16"/>
      <c r="O109" s="16"/>
      <c r="Q109" s="12"/>
      <c r="R109" s="12"/>
      <c r="S109" s="30"/>
      <c r="T109" s="30"/>
    </row>
    <row r="110" spans="1:20" x14ac:dyDescent="0.2">
      <c r="B110" s="29"/>
      <c r="C110" s="29"/>
      <c r="D110" s="29"/>
      <c r="E110" s="16"/>
      <c r="F110" s="16"/>
      <c r="G110" s="16"/>
      <c r="H110" s="16"/>
      <c r="I110" s="16"/>
      <c r="L110" s="12"/>
      <c r="M110" s="12"/>
      <c r="N110" s="16"/>
      <c r="O110" s="16"/>
      <c r="Q110" s="12"/>
      <c r="R110" s="12"/>
      <c r="S110" s="30"/>
      <c r="T110" s="30"/>
    </row>
    <row r="111" spans="1:20" x14ac:dyDescent="0.2">
      <c r="B111" s="29"/>
      <c r="C111" s="29"/>
      <c r="D111" s="29"/>
      <c r="E111" s="16"/>
      <c r="F111" s="16"/>
      <c r="G111" s="16"/>
      <c r="H111" s="16"/>
      <c r="I111" s="16"/>
      <c r="L111" s="12"/>
      <c r="M111" s="12"/>
      <c r="N111" s="16"/>
      <c r="O111" s="16"/>
      <c r="Q111" s="12"/>
      <c r="R111" s="12"/>
      <c r="S111" s="30"/>
      <c r="T111" s="30"/>
    </row>
    <row r="112" spans="1:20" x14ac:dyDescent="0.2">
      <c r="B112" s="29"/>
      <c r="C112" s="29"/>
      <c r="D112" s="29"/>
      <c r="E112" s="16"/>
      <c r="F112" s="16"/>
      <c r="G112" s="16"/>
      <c r="H112" s="16"/>
      <c r="I112" s="16"/>
      <c r="L112" s="12"/>
      <c r="M112" s="12"/>
      <c r="N112" s="16"/>
      <c r="O112" s="16"/>
      <c r="Q112" s="12"/>
      <c r="R112" s="12"/>
      <c r="S112" s="30"/>
      <c r="T112" s="30"/>
    </row>
    <row r="113" spans="1:20" x14ac:dyDescent="0.2">
      <c r="B113" s="29"/>
      <c r="C113" s="29"/>
      <c r="D113" s="29"/>
      <c r="E113" s="16"/>
      <c r="F113" s="16"/>
      <c r="G113" s="16"/>
      <c r="H113" s="16"/>
      <c r="I113" s="16"/>
      <c r="L113" s="12"/>
      <c r="M113" s="12"/>
      <c r="N113" s="16"/>
      <c r="O113" s="16"/>
      <c r="Q113" s="12"/>
      <c r="R113" s="12"/>
      <c r="S113" s="30"/>
      <c r="T113" s="30"/>
    </row>
    <row r="114" spans="1:20" x14ac:dyDescent="0.2">
      <c r="B114" s="29"/>
      <c r="C114" s="29"/>
      <c r="D114" s="29"/>
      <c r="E114" s="16"/>
      <c r="F114" s="16"/>
      <c r="G114" s="16"/>
      <c r="H114" s="16"/>
      <c r="I114" s="16"/>
      <c r="L114" s="12"/>
      <c r="M114" s="12"/>
      <c r="N114" s="16"/>
      <c r="O114" s="16"/>
      <c r="Q114" s="12"/>
      <c r="R114" s="12"/>
      <c r="S114" s="30"/>
      <c r="T114" s="30"/>
    </row>
    <row r="115" spans="1:20" x14ac:dyDescent="0.2">
      <c r="B115" s="29"/>
      <c r="C115" s="29"/>
      <c r="D115" s="29"/>
      <c r="E115" s="16"/>
      <c r="F115" s="16"/>
      <c r="G115" s="16"/>
      <c r="H115" s="16"/>
      <c r="I115" s="16"/>
      <c r="L115" s="12"/>
      <c r="M115" s="12"/>
      <c r="N115" s="16"/>
      <c r="O115" s="16"/>
      <c r="Q115" s="12"/>
      <c r="R115" s="12"/>
      <c r="S115" s="30"/>
      <c r="T115" s="30"/>
    </row>
    <row r="116" spans="1:20" x14ac:dyDescent="0.2">
      <c r="B116" s="29"/>
      <c r="C116" s="29"/>
      <c r="D116" s="29"/>
      <c r="E116" s="16"/>
      <c r="F116" s="16"/>
      <c r="G116" s="16"/>
      <c r="H116" s="16"/>
      <c r="I116" s="16"/>
      <c r="L116" s="12"/>
      <c r="M116" s="12"/>
      <c r="N116" s="16"/>
      <c r="O116" s="16"/>
      <c r="Q116" s="12"/>
      <c r="R116" s="12"/>
      <c r="S116" s="30"/>
      <c r="T116" s="30"/>
    </row>
    <row r="117" spans="1:20" x14ac:dyDescent="0.2">
      <c r="B117" s="29"/>
      <c r="C117" s="29"/>
      <c r="D117" s="29"/>
      <c r="E117" s="16"/>
      <c r="F117" s="16"/>
      <c r="G117" s="16"/>
      <c r="H117" s="16"/>
      <c r="I117" s="16"/>
      <c r="L117" s="12"/>
      <c r="M117" s="12"/>
      <c r="N117" s="16"/>
      <c r="O117" s="16"/>
      <c r="Q117" s="12"/>
      <c r="R117" s="12"/>
      <c r="S117" s="30"/>
      <c r="T117" s="30"/>
    </row>
    <row r="118" spans="1:20" x14ac:dyDescent="0.2">
      <c r="B118" s="29"/>
      <c r="C118" s="29"/>
      <c r="D118" s="29"/>
      <c r="E118" s="16"/>
      <c r="F118" s="16"/>
      <c r="G118" s="16"/>
      <c r="H118" s="16"/>
      <c r="I118" s="16"/>
      <c r="L118" s="12"/>
      <c r="M118" s="12"/>
      <c r="N118" s="16"/>
      <c r="O118" s="16"/>
      <c r="Q118" s="12"/>
      <c r="R118" s="12"/>
      <c r="S118" s="30"/>
      <c r="T118" s="30"/>
    </row>
    <row r="119" spans="1:20" x14ac:dyDescent="0.2">
      <c r="B119" s="29"/>
      <c r="C119" s="29"/>
      <c r="D119" s="29"/>
      <c r="E119" s="16"/>
      <c r="F119" s="16"/>
      <c r="G119" s="16"/>
      <c r="H119" s="16"/>
      <c r="I119" s="16"/>
      <c r="L119" s="12"/>
      <c r="M119" s="12"/>
      <c r="N119" s="16"/>
      <c r="O119" s="16"/>
      <c r="Q119" s="12"/>
      <c r="R119" s="12"/>
      <c r="S119" s="30"/>
      <c r="T119" s="30"/>
    </row>
    <row r="120" spans="1:20" x14ac:dyDescent="0.2">
      <c r="B120" s="29"/>
      <c r="C120" s="29"/>
      <c r="D120" s="29"/>
      <c r="E120" s="16"/>
      <c r="F120" s="16"/>
      <c r="G120" s="16"/>
      <c r="H120" s="16"/>
      <c r="I120" s="16"/>
      <c r="L120" s="12"/>
      <c r="M120" s="12"/>
      <c r="N120" s="16"/>
      <c r="O120" s="16"/>
      <c r="Q120" s="12"/>
      <c r="R120" s="12"/>
      <c r="S120" s="30"/>
      <c r="T120" s="30"/>
    </row>
    <row r="121" spans="1:20" x14ac:dyDescent="0.2">
      <c r="B121" s="29"/>
      <c r="C121" s="29"/>
      <c r="D121" s="29"/>
      <c r="E121" s="16"/>
      <c r="F121" s="16"/>
      <c r="G121" s="16"/>
      <c r="H121" s="16"/>
      <c r="I121" s="16"/>
      <c r="L121" s="12"/>
      <c r="M121" s="12"/>
      <c r="N121" s="16"/>
      <c r="O121" s="16"/>
      <c r="Q121" s="12"/>
      <c r="R121" s="12"/>
      <c r="S121" s="30"/>
      <c r="T121" s="30"/>
    </row>
    <row r="122" spans="1:20" x14ac:dyDescent="0.2">
      <c r="B122" s="29"/>
      <c r="C122" s="29"/>
      <c r="D122" s="29"/>
      <c r="E122" s="16"/>
      <c r="F122" s="16"/>
      <c r="G122" s="16"/>
      <c r="H122" s="16"/>
      <c r="I122" s="16"/>
      <c r="L122" s="12"/>
      <c r="M122" s="12"/>
      <c r="N122" s="16"/>
      <c r="O122" s="16"/>
      <c r="Q122" s="12"/>
      <c r="R122" s="12"/>
      <c r="S122" s="30"/>
      <c r="T122" s="30"/>
    </row>
    <row r="123" spans="1:20" x14ac:dyDescent="0.2">
      <c r="B123" s="29"/>
      <c r="C123" s="29"/>
      <c r="D123" s="29"/>
      <c r="E123" s="16"/>
      <c r="F123" s="16"/>
      <c r="G123" s="16"/>
      <c r="H123" s="16"/>
      <c r="I123" s="16"/>
      <c r="L123" s="12"/>
      <c r="M123" s="12"/>
      <c r="N123" s="16"/>
      <c r="O123" s="16"/>
      <c r="Q123" s="12"/>
      <c r="R123" s="12"/>
      <c r="S123" s="30"/>
      <c r="T123" s="30"/>
    </row>
    <row r="124" spans="1:20" x14ac:dyDescent="0.2">
      <c r="B124" s="29"/>
      <c r="C124" s="29"/>
      <c r="D124" s="29"/>
      <c r="E124" s="16"/>
      <c r="F124" s="16"/>
      <c r="G124" s="16"/>
      <c r="H124" s="16"/>
      <c r="I124" s="16"/>
      <c r="L124" s="12"/>
      <c r="M124" s="12"/>
      <c r="N124" s="16"/>
      <c r="O124" s="16"/>
      <c r="Q124" s="12"/>
      <c r="R124" s="12"/>
      <c r="S124" s="30"/>
      <c r="T124" s="30"/>
    </row>
    <row r="125" spans="1:20" x14ac:dyDescent="0.2">
      <c r="B125" s="29"/>
      <c r="C125" s="29"/>
      <c r="D125" s="29"/>
      <c r="E125" s="16"/>
      <c r="F125" s="16"/>
      <c r="G125" s="16"/>
      <c r="H125" s="16"/>
      <c r="I125" s="16"/>
      <c r="L125" s="12"/>
      <c r="M125" s="12"/>
      <c r="N125" s="16"/>
      <c r="O125" s="16"/>
      <c r="Q125" s="12"/>
      <c r="R125" s="12"/>
      <c r="S125" s="30"/>
      <c r="T125" s="30"/>
    </row>
    <row r="126" spans="1:20" ht="15.75" x14ac:dyDescent="0.2">
      <c r="A126" s="1" t="s">
        <v>178</v>
      </c>
      <c r="B126" s="29"/>
      <c r="C126" s="29"/>
      <c r="D126" s="29"/>
      <c r="E126" s="16"/>
      <c r="F126" s="16"/>
      <c r="G126" s="16"/>
      <c r="H126" s="16"/>
      <c r="I126" s="16"/>
      <c r="L126" s="12"/>
      <c r="M126" s="12"/>
      <c r="N126" s="16"/>
      <c r="O126" s="16"/>
      <c r="Q126" s="12"/>
      <c r="R126" s="12"/>
      <c r="S126" s="30"/>
      <c r="T126" s="30"/>
    </row>
    <row r="127" spans="1:20" x14ac:dyDescent="0.2">
      <c r="B127" s="29"/>
      <c r="C127" s="29"/>
      <c r="D127" s="29"/>
      <c r="E127" s="16"/>
      <c r="F127" s="16"/>
      <c r="G127" s="16"/>
      <c r="H127" s="16"/>
      <c r="I127" s="16"/>
      <c r="L127" s="12"/>
      <c r="M127" s="12"/>
      <c r="N127" s="16"/>
      <c r="O127" s="16"/>
      <c r="Q127" s="12"/>
      <c r="R127" s="12"/>
      <c r="S127" s="30"/>
      <c r="T127" s="30"/>
    </row>
    <row r="128" spans="1:20" x14ac:dyDescent="0.2">
      <c r="B128" s="29"/>
      <c r="C128" s="29"/>
      <c r="D128" s="29"/>
      <c r="E128" s="16"/>
      <c r="F128" s="16"/>
      <c r="G128" s="16"/>
      <c r="H128" s="16"/>
      <c r="I128" s="16"/>
      <c r="L128" s="12"/>
      <c r="M128" s="12"/>
      <c r="N128" s="16"/>
      <c r="O128" s="16"/>
      <c r="Q128" s="12"/>
      <c r="R128" s="12"/>
      <c r="S128" s="30"/>
      <c r="T128" s="30"/>
    </row>
    <row r="129" spans="2:20" x14ac:dyDescent="0.2">
      <c r="B129" s="29"/>
      <c r="C129" s="29"/>
      <c r="D129" s="29"/>
      <c r="E129" s="16"/>
      <c r="F129" s="16"/>
      <c r="G129" s="16"/>
      <c r="H129" s="16"/>
      <c r="I129" s="16"/>
      <c r="L129" s="12"/>
      <c r="M129" s="12"/>
      <c r="N129" s="16"/>
      <c r="O129" s="16"/>
      <c r="Q129" s="12"/>
      <c r="R129" s="12"/>
      <c r="S129" s="30"/>
      <c r="T129" s="30"/>
    </row>
    <row r="130" spans="2:20" x14ac:dyDescent="0.2">
      <c r="B130" s="29"/>
      <c r="C130" s="29"/>
      <c r="D130" s="29"/>
      <c r="E130" s="16"/>
      <c r="F130" s="16"/>
      <c r="G130" s="16"/>
      <c r="H130" s="16"/>
      <c r="I130" s="16"/>
      <c r="L130" s="12"/>
      <c r="M130" s="12"/>
      <c r="N130" s="16"/>
      <c r="O130" s="16"/>
      <c r="Q130" s="12"/>
      <c r="R130" s="12"/>
      <c r="S130" s="30"/>
      <c r="T130" s="30"/>
    </row>
    <row r="131" spans="2:20" x14ac:dyDescent="0.2">
      <c r="B131" s="29"/>
      <c r="C131" s="29"/>
      <c r="D131" s="29"/>
      <c r="E131" s="16"/>
      <c r="F131" s="16"/>
      <c r="G131" s="16"/>
      <c r="H131" s="16"/>
      <c r="I131" s="16"/>
      <c r="L131" s="12"/>
      <c r="M131" s="12"/>
      <c r="N131" s="16"/>
      <c r="O131" s="16"/>
      <c r="Q131" s="12"/>
      <c r="R131" s="12"/>
      <c r="S131" s="30"/>
      <c r="T131" s="30"/>
    </row>
    <row r="132" spans="2:20" x14ac:dyDescent="0.2">
      <c r="B132" s="29"/>
      <c r="C132" s="29"/>
      <c r="D132" s="29"/>
      <c r="E132" s="16"/>
      <c r="F132" s="16"/>
      <c r="G132" s="16"/>
      <c r="H132" s="16"/>
      <c r="I132" s="16"/>
      <c r="L132" s="12"/>
      <c r="M132" s="12"/>
      <c r="N132" s="16"/>
      <c r="O132" s="16"/>
      <c r="Q132" s="12"/>
      <c r="R132" s="12"/>
      <c r="S132" s="30"/>
      <c r="T132" s="30"/>
    </row>
    <row r="133" spans="2:20" x14ac:dyDescent="0.2">
      <c r="B133" s="29"/>
      <c r="C133" s="29"/>
      <c r="D133" s="29"/>
      <c r="E133" s="16"/>
      <c r="F133" s="16"/>
      <c r="G133" s="16"/>
      <c r="H133" s="16"/>
      <c r="I133" s="16"/>
      <c r="L133" s="12"/>
      <c r="M133" s="12"/>
      <c r="N133" s="16"/>
      <c r="O133" s="16"/>
      <c r="Q133" s="12"/>
      <c r="R133" s="12"/>
      <c r="S133" s="30"/>
      <c r="T133" s="30"/>
    </row>
    <row r="134" spans="2:20" x14ac:dyDescent="0.2">
      <c r="B134" s="29"/>
      <c r="C134" s="29"/>
      <c r="D134" s="29"/>
      <c r="E134" s="16"/>
      <c r="F134" s="16"/>
      <c r="G134" s="16"/>
      <c r="H134" s="16"/>
      <c r="I134" s="16"/>
      <c r="L134" s="12"/>
      <c r="M134" s="12"/>
      <c r="N134" s="16"/>
      <c r="O134" s="16"/>
      <c r="Q134" s="12"/>
      <c r="R134" s="12"/>
      <c r="S134" s="30"/>
      <c r="T134" s="30"/>
    </row>
    <row r="135" spans="2:20" x14ac:dyDescent="0.2">
      <c r="B135" s="29"/>
      <c r="C135" s="29"/>
      <c r="D135" s="29"/>
      <c r="E135" s="16"/>
      <c r="F135" s="16"/>
      <c r="G135" s="16"/>
      <c r="H135" s="16"/>
      <c r="I135" s="16"/>
      <c r="M135" s="12"/>
      <c r="N135" s="16"/>
      <c r="O135" s="16"/>
      <c r="Q135" s="12"/>
      <c r="R135" s="12"/>
      <c r="S135" s="30"/>
      <c r="T135" s="30"/>
    </row>
  </sheetData>
  <mergeCells count="24">
    <mergeCell ref="B33:D33"/>
    <mergeCell ref="E33:G33"/>
    <mergeCell ref="H33:J33"/>
    <mergeCell ref="B34:D34"/>
    <mergeCell ref="E34:G34"/>
    <mergeCell ref="H34:J34"/>
    <mergeCell ref="B31:D31"/>
    <mergeCell ref="E31:G31"/>
    <mergeCell ref="H31:J31"/>
    <mergeCell ref="B32:D32"/>
    <mergeCell ref="E32:G32"/>
    <mergeCell ref="H32:J32"/>
    <mergeCell ref="B29:D29"/>
    <mergeCell ref="E29:G29"/>
    <mergeCell ref="H29:J29"/>
    <mergeCell ref="B30:D30"/>
    <mergeCell ref="E30:G30"/>
    <mergeCell ref="H30:J30"/>
    <mergeCell ref="B27:D27"/>
    <mergeCell ref="E27:G27"/>
    <mergeCell ref="H27:J27"/>
    <mergeCell ref="B28:D28"/>
    <mergeCell ref="E28:G28"/>
    <mergeCell ref="H28:J28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7502" r:id="rId4">
          <objectPr defaultSize="0" autoPict="0" r:id="rId5">
            <anchor moveWithCells="1" sizeWithCells="1">
              <from>
                <xdr:col>1</xdr:col>
                <xdr:colOff>1028700</xdr:colOff>
                <xdr:row>30</xdr:row>
                <xdr:rowOff>19050</xdr:rowOff>
              </from>
              <to>
                <xdr:col>2</xdr:col>
                <xdr:colOff>504825</xdr:colOff>
                <xdr:row>30</xdr:row>
                <xdr:rowOff>419100</xdr:rowOff>
              </to>
            </anchor>
          </objectPr>
        </oleObject>
      </mc:Choice>
      <mc:Fallback>
        <oleObject progId="Equation.3" shapeId="17502" r:id="rId4"/>
      </mc:Fallback>
    </mc:AlternateContent>
    <mc:AlternateContent xmlns:mc="http://schemas.openxmlformats.org/markup-compatibility/2006">
      <mc:Choice Requires="x14">
        <oleObject progId="Equation.3" shapeId="17503" r:id="rId6">
          <objectPr defaultSize="0" autoPict="0" r:id="rId7">
            <anchor moveWithCells="1" sizeWithCells="1">
              <from>
                <xdr:col>1</xdr:col>
                <xdr:colOff>790575</xdr:colOff>
                <xdr:row>33</xdr:row>
                <xdr:rowOff>66675</xdr:rowOff>
              </from>
              <to>
                <xdr:col>3</xdr:col>
                <xdr:colOff>276225</xdr:colOff>
                <xdr:row>33</xdr:row>
                <xdr:rowOff>485775</xdr:rowOff>
              </to>
            </anchor>
          </objectPr>
        </oleObject>
      </mc:Choice>
      <mc:Fallback>
        <oleObject progId="Equation.3" shapeId="17503" r:id="rId6"/>
      </mc:Fallback>
    </mc:AlternateContent>
    <mc:AlternateContent xmlns:mc="http://schemas.openxmlformats.org/markup-compatibility/2006">
      <mc:Choice Requires="x14">
        <oleObject progId="Equation.DSMT4" shapeId="17504" r:id="rId8">
          <objectPr defaultSize="0" autoPict="0" r:id="rId9">
            <anchor moveWithCells="1" sizeWithCells="1">
              <from>
                <xdr:col>1</xdr:col>
                <xdr:colOff>733425</xdr:colOff>
                <xdr:row>32</xdr:row>
                <xdr:rowOff>38100</xdr:rowOff>
              </from>
              <to>
                <xdr:col>3</xdr:col>
                <xdr:colOff>247650</xdr:colOff>
                <xdr:row>32</xdr:row>
                <xdr:rowOff>485775</xdr:rowOff>
              </to>
            </anchor>
          </objectPr>
        </oleObject>
      </mc:Choice>
      <mc:Fallback>
        <oleObject progId="Equation.DSMT4" shapeId="17504" r:id="rId8"/>
      </mc:Fallback>
    </mc:AlternateContent>
    <mc:AlternateContent xmlns:mc="http://schemas.openxmlformats.org/markup-compatibility/2006">
      <mc:Choice Requires="x14">
        <oleObject progId="Equation.DSMT4" shapeId="17505" r:id="rId10">
          <objectPr defaultSize="0" autoPict="0" r:id="rId11">
            <anchor moveWithCells="1" sizeWithCells="1">
              <from>
                <xdr:col>7</xdr:col>
                <xdr:colOff>219075</xdr:colOff>
                <xdr:row>27</xdr:row>
                <xdr:rowOff>19050</xdr:rowOff>
              </from>
              <to>
                <xdr:col>9</xdr:col>
                <xdr:colOff>762000</xdr:colOff>
                <xdr:row>28</xdr:row>
                <xdr:rowOff>123825</xdr:rowOff>
              </to>
            </anchor>
          </objectPr>
        </oleObject>
      </mc:Choice>
      <mc:Fallback>
        <oleObject progId="Equation.DSMT4" shapeId="17505" r:id="rId10"/>
      </mc:Fallback>
    </mc:AlternateContent>
    <mc:AlternateContent xmlns:mc="http://schemas.openxmlformats.org/markup-compatibility/2006">
      <mc:Choice Requires="x14">
        <oleObject progId="Equation.DSMT4" shapeId="17506" r:id="rId12">
          <objectPr defaultSize="0" autoPict="0" r:id="rId13">
            <anchor moveWithCells="1" sizeWithCells="1">
              <from>
                <xdr:col>1</xdr:col>
                <xdr:colOff>752475</xdr:colOff>
                <xdr:row>27</xdr:row>
                <xdr:rowOff>114300</xdr:rowOff>
              </from>
              <to>
                <xdr:col>3</xdr:col>
                <xdr:colOff>561975</xdr:colOff>
                <xdr:row>27</xdr:row>
                <xdr:rowOff>371475</xdr:rowOff>
              </to>
            </anchor>
          </objectPr>
        </oleObject>
      </mc:Choice>
      <mc:Fallback>
        <oleObject progId="Equation.DSMT4" shapeId="17506" r:id="rId12"/>
      </mc:Fallback>
    </mc:AlternateContent>
    <mc:AlternateContent xmlns:mc="http://schemas.openxmlformats.org/markup-compatibility/2006">
      <mc:Choice Requires="x14">
        <oleObject progId="Equation.DSMT4" shapeId="17507" r:id="rId14">
          <objectPr defaultSize="0" autoPict="0" r:id="rId15">
            <anchor moveWithCells="1" sizeWithCells="1">
              <from>
                <xdr:col>4</xdr:col>
                <xdr:colOff>304800</xdr:colOff>
                <xdr:row>27</xdr:row>
                <xdr:rowOff>95250</xdr:rowOff>
              </from>
              <to>
                <xdr:col>6</xdr:col>
                <xdr:colOff>323850</xdr:colOff>
                <xdr:row>27</xdr:row>
                <xdr:rowOff>333375</xdr:rowOff>
              </to>
            </anchor>
          </objectPr>
        </oleObject>
      </mc:Choice>
      <mc:Fallback>
        <oleObject progId="Equation.DSMT4" shapeId="17507" r:id="rId14"/>
      </mc:Fallback>
    </mc:AlternateContent>
    <mc:AlternateContent xmlns:mc="http://schemas.openxmlformats.org/markup-compatibility/2006">
      <mc:Choice Requires="x14">
        <oleObject progId="Equation.3" shapeId="17508" r:id="rId16">
          <objectPr defaultSize="0" autoPict="0" r:id="rId5">
            <anchor moveWithCells="1" sizeWithCells="1">
              <from>
                <xdr:col>5</xdr:col>
                <xdr:colOff>0</xdr:colOff>
                <xdr:row>30</xdr:row>
                <xdr:rowOff>19050</xdr:rowOff>
              </from>
              <to>
                <xdr:col>5</xdr:col>
                <xdr:colOff>895350</xdr:colOff>
                <xdr:row>31</xdr:row>
                <xdr:rowOff>0</xdr:rowOff>
              </to>
            </anchor>
          </objectPr>
        </oleObject>
      </mc:Choice>
      <mc:Fallback>
        <oleObject progId="Equation.3" shapeId="17508" r:id="rId16"/>
      </mc:Fallback>
    </mc:AlternateContent>
    <mc:AlternateContent xmlns:mc="http://schemas.openxmlformats.org/markup-compatibility/2006">
      <mc:Choice Requires="x14">
        <oleObject progId="Equation.3" shapeId="17509" r:id="rId17">
          <objectPr defaultSize="0" autoPict="0" r:id="rId5">
            <anchor moveWithCells="1" sizeWithCells="1">
              <from>
                <xdr:col>8</xdr:col>
                <xdr:colOff>257175</xdr:colOff>
                <xdr:row>30</xdr:row>
                <xdr:rowOff>38100</xdr:rowOff>
              </from>
              <to>
                <xdr:col>9</xdr:col>
                <xdr:colOff>247650</xdr:colOff>
                <xdr:row>31</xdr:row>
                <xdr:rowOff>0</xdr:rowOff>
              </to>
            </anchor>
          </objectPr>
        </oleObject>
      </mc:Choice>
      <mc:Fallback>
        <oleObject progId="Equation.3" shapeId="17509" r:id="rId17"/>
      </mc:Fallback>
    </mc:AlternateContent>
    <mc:AlternateContent xmlns:mc="http://schemas.openxmlformats.org/markup-compatibility/2006">
      <mc:Choice Requires="x14">
        <oleObject progId="Equation.DSMT4" shapeId="17510" r:id="rId18">
          <objectPr defaultSize="0" autoPict="0" r:id="rId19">
            <anchor moveWithCells="1" sizeWithCells="1">
              <from>
                <xdr:col>1</xdr:col>
                <xdr:colOff>771525</xdr:colOff>
                <xdr:row>29</xdr:row>
                <xdr:rowOff>152400</xdr:rowOff>
              </from>
              <to>
                <xdr:col>3</xdr:col>
                <xdr:colOff>66675</xdr:colOff>
                <xdr:row>29</xdr:row>
                <xdr:rowOff>809625</xdr:rowOff>
              </to>
            </anchor>
          </objectPr>
        </oleObject>
      </mc:Choice>
      <mc:Fallback>
        <oleObject progId="Equation.DSMT4" shapeId="17510" r:id="rId18"/>
      </mc:Fallback>
    </mc:AlternateContent>
    <mc:AlternateContent xmlns:mc="http://schemas.openxmlformats.org/markup-compatibility/2006">
      <mc:Choice Requires="x14">
        <oleObject progId="Equation.DSMT4" shapeId="17511" r:id="rId20">
          <objectPr defaultSize="0" autoPict="0" r:id="rId21">
            <anchor moveWithCells="1" sizeWithCells="1">
              <from>
                <xdr:col>4</xdr:col>
                <xdr:colOff>923925</xdr:colOff>
                <xdr:row>29</xdr:row>
                <xdr:rowOff>152400</xdr:rowOff>
              </from>
              <to>
                <xdr:col>6</xdr:col>
                <xdr:colOff>647700</xdr:colOff>
                <xdr:row>29</xdr:row>
                <xdr:rowOff>809625</xdr:rowOff>
              </to>
            </anchor>
          </objectPr>
        </oleObject>
      </mc:Choice>
      <mc:Fallback>
        <oleObject progId="Equation.DSMT4" shapeId="17511" r:id="rId20"/>
      </mc:Fallback>
    </mc:AlternateContent>
    <mc:AlternateContent xmlns:mc="http://schemas.openxmlformats.org/markup-compatibility/2006">
      <mc:Choice Requires="x14">
        <oleObject progId="Equation.DSMT4" shapeId="17512" r:id="rId22">
          <objectPr defaultSize="0" autoPict="0" r:id="rId23">
            <anchor moveWithCells="1" sizeWithCells="1">
              <from>
                <xdr:col>1</xdr:col>
                <xdr:colOff>981075</xdr:colOff>
                <xdr:row>31</xdr:row>
                <xdr:rowOff>123825</xdr:rowOff>
              </from>
              <to>
                <xdr:col>3</xdr:col>
                <xdr:colOff>371475</xdr:colOff>
                <xdr:row>31</xdr:row>
                <xdr:rowOff>762000</xdr:rowOff>
              </to>
            </anchor>
          </objectPr>
        </oleObject>
      </mc:Choice>
      <mc:Fallback>
        <oleObject progId="Equation.DSMT4" shapeId="17512" r:id="rId22"/>
      </mc:Fallback>
    </mc:AlternateContent>
    <mc:AlternateContent xmlns:mc="http://schemas.openxmlformats.org/markup-compatibility/2006">
      <mc:Choice Requires="x14">
        <oleObject progId="Equation.DSMT4" shapeId="17513" r:id="rId24">
          <objectPr defaultSize="0" autoPict="0" r:id="rId25">
            <anchor moveWithCells="1" sizeWithCells="1">
              <from>
                <xdr:col>4</xdr:col>
                <xdr:colOff>742950</xdr:colOff>
                <xdr:row>31</xdr:row>
                <xdr:rowOff>66675</xdr:rowOff>
              </from>
              <to>
                <xdr:col>6</xdr:col>
                <xdr:colOff>609600</xdr:colOff>
                <xdr:row>32</xdr:row>
                <xdr:rowOff>0</xdr:rowOff>
              </to>
            </anchor>
          </objectPr>
        </oleObject>
      </mc:Choice>
      <mc:Fallback>
        <oleObject progId="Equation.DSMT4" shapeId="17513" r:id="rId24"/>
      </mc:Fallback>
    </mc:AlternateContent>
    <mc:AlternateContent xmlns:mc="http://schemas.openxmlformats.org/markup-compatibility/2006">
      <mc:Choice Requires="x14">
        <oleObject progId="Equation.DSMT4" shapeId="17514" r:id="rId26">
          <objectPr defaultSize="0" autoPict="0" r:id="rId27">
            <anchor moveWithCells="1" sizeWithCells="1">
              <from>
                <xdr:col>7</xdr:col>
                <xdr:colOff>904875</xdr:colOff>
                <xdr:row>31</xdr:row>
                <xdr:rowOff>38100</xdr:rowOff>
              </from>
              <to>
                <xdr:col>9</xdr:col>
                <xdr:colOff>666750</xdr:colOff>
                <xdr:row>32</xdr:row>
                <xdr:rowOff>0</xdr:rowOff>
              </to>
            </anchor>
          </objectPr>
        </oleObject>
      </mc:Choice>
      <mc:Fallback>
        <oleObject progId="Equation.DSMT4" shapeId="17514" r:id="rId26"/>
      </mc:Fallback>
    </mc:AlternateContent>
    <mc:AlternateContent xmlns:mc="http://schemas.openxmlformats.org/markup-compatibility/2006">
      <mc:Choice Requires="x14">
        <oleObject progId="Equation.DSMT4" shapeId="17515" r:id="rId28">
          <objectPr defaultSize="0" autoPict="0" r:id="rId29">
            <anchor moveWithCells="1" sizeWithCells="1">
              <from>
                <xdr:col>5</xdr:col>
                <xdr:colOff>0</xdr:colOff>
                <xdr:row>28</xdr:row>
                <xdr:rowOff>142875</xdr:rowOff>
              </from>
              <to>
                <xdr:col>6</xdr:col>
                <xdr:colOff>400050</xdr:colOff>
                <xdr:row>28</xdr:row>
                <xdr:rowOff>400050</xdr:rowOff>
              </to>
            </anchor>
          </objectPr>
        </oleObject>
      </mc:Choice>
      <mc:Fallback>
        <oleObject progId="Equation.DSMT4" shapeId="17515" r:id="rId28"/>
      </mc:Fallback>
    </mc:AlternateContent>
    <mc:AlternateContent xmlns:mc="http://schemas.openxmlformats.org/markup-compatibility/2006">
      <mc:Choice Requires="x14">
        <oleObject progId="Equation.DSMT4" shapeId="17516" r:id="rId30">
          <objectPr defaultSize="0" autoPict="0" r:id="rId31">
            <anchor moveWithCells="1" sizeWithCells="1">
              <from>
                <xdr:col>1</xdr:col>
                <xdr:colOff>1228725</xdr:colOff>
                <xdr:row>28</xdr:row>
                <xdr:rowOff>133350</xdr:rowOff>
              </from>
              <to>
                <xdr:col>3</xdr:col>
                <xdr:colOff>247650</xdr:colOff>
                <xdr:row>28</xdr:row>
                <xdr:rowOff>390525</xdr:rowOff>
              </to>
            </anchor>
          </objectPr>
        </oleObject>
      </mc:Choice>
      <mc:Fallback>
        <oleObject progId="Equation.DSMT4" shapeId="17516" r:id="rId30"/>
      </mc:Fallback>
    </mc:AlternateContent>
    <mc:AlternateContent xmlns:mc="http://schemas.openxmlformats.org/markup-compatibility/2006">
      <mc:Choice Requires="x14">
        <oleObject progId="Equation.DSMT4" shapeId="17517" r:id="rId32">
          <objectPr defaultSize="0" autoPict="0" r:id="rId33">
            <anchor moveWithCells="1" sizeWithCells="1">
              <from>
                <xdr:col>7</xdr:col>
                <xdr:colOff>904875</xdr:colOff>
                <xdr:row>29</xdr:row>
                <xdr:rowOff>47625</xdr:rowOff>
              </from>
              <to>
                <xdr:col>9</xdr:col>
                <xdr:colOff>628650</xdr:colOff>
                <xdr:row>30</xdr:row>
                <xdr:rowOff>47625</xdr:rowOff>
              </to>
            </anchor>
          </objectPr>
        </oleObject>
      </mc:Choice>
      <mc:Fallback>
        <oleObject progId="Equation.DSMT4" shapeId="17517" r:id="rId32"/>
      </mc:Fallback>
    </mc:AlternateContent>
    <mc:AlternateContent xmlns:mc="http://schemas.openxmlformats.org/markup-compatibility/2006">
      <mc:Choice Requires="x14">
        <oleObject progId="Equation.DSMT4" shapeId="17518" r:id="rId34">
          <objectPr defaultSize="0" autoPict="0" r:id="rId35">
            <anchor moveWithCells="1" sizeWithCells="1">
              <from>
                <xdr:col>7</xdr:col>
                <xdr:colOff>904875</xdr:colOff>
                <xdr:row>28</xdr:row>
                <xdr:rowOff>47625</xdr:rowOff>
              </from>
              <to>
                <xdr:col>9</xdr:col>
                <xdr:colOff>523875</xdr:colOff>
                <xdr:row>28</xdr:row>
                <xdr:rowOff>485775</xdr:rowOff>
              </to>
            </anchor>
          </objectPr>
        </oleObject>
      </mc:Choice>
      <mc:Fallback>
        <oleObject progId="Equation.DSMT4" shapeId="17518" r:id="rId3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35"/>
  <sheetViews>
    <sheetView workbookViewId="0">
      <selection activeCell="A4" sqref="A4"/>
    </sheetView>
  </sheetViews>
  <sheetFormatPr defaultRowHeight="12.75" x14ac:dyDescent="0.2"/>
  <cols>
    <col min="1" max="1" width="36.5703125" style="2" customWidth="1"/>
    <col min="2" max="2" width="18.5703125" style="2" customWidth="1"/>
    <col min="3" max="3" width="13.28515625" style="2" customWidth="1"/>
    <col min="4" max="4" width="25.5703125" style="2" customWidth="1"/>
    <col min="5" max="5" width="21.42578125" style="2" customWidth="1"/>
    <col min="6" max="6" width="16.7109375" style="2" customWidth="1"/>
    <col min="7" max="7" width="14.140625" style="2" customWidth="1"/>
    <col min="8" max="8" width="26.28515625" style="2" customWidth="1"/>
    <col min="9" max="9" width="21.28515625" style="2" customWidth="1"/>
    <col min="10" max="10" width="20.140625" style="2" customWidth="1"/>
    <col min="11" max="11" width="15.140625" style="2" customWidth="1"/>
    <col min="12" max="12" width="12.140625" style="2" customWidth="1"/>
    <col min="13" max="13" width="9.140625" style="2"/>
    <col min="14" max="14" width="12" style="2" customWidth="1"/>
    <col min="15" max="15" width="10.28515625" style="2" customWidth="1"/>
    <col min="16" max="16" width="10.5703125" style="2" customWidth="1"/>
    <col min="17" max="17" width="10.7109375" style="2" customWidth="1"/>
    <col min="18" max="16384" width="9.140625" style="2"/>
  </cols>
  <sheetData>
    <row r="1" spans="1:10" x14ac:dyDescent="0.2">
      <c r="A1" s="92" t="s">
        <v>136</v>
      </c>
    </row>
    <row r="2" spans="1:10" x14ac:dyDescent="0.2">
      <c r="A2" s="92" t="s">
        <v>137</v>
      </c>
    </row>
    <row r="3" spans="1:10" x14ac:dyDescent="0.2">
      <c r="A3" s="2" t="s">
        <v>107</v>
      </c>
    </row>
    <row r="4" spans="1:10" x14ac:dyDescent="0.2">
      <c r="A4" s="40" t="s">
        <v>98</v>
      </c>
    </row>
    <row r="5" spans="1:10" x14ac:dyDescent="0.2">
      <c r="A5" s="93" t="s">
        <v>138</v>
      </c>
    </row>
    <row r="6" spans="1:10" x14ac:dyDescent="0.2">
      <c r="A6" s="77" t="s">
        <v>100</v>
      </c>
      <c r="B6" s="91"/>
      <c r="C6" s="9"/>
      <c r="D6" s="9"/>
      <c r="I6" s="16"/>
    </row>
    <row r="7" spans="1:10" x14ac:dyDescent="0.2">
      <c r="A7" s="37" t="s">
        <v>135</v>
      </c>
      <c r="B7" s="41"/>
      <c r="C7" s="11"/>
      <c r="D7" s="11"/>
      <c r="I7" s="16"/>
    </row>
    <row r="8" spans="1:10" ht="25.5" x14ac:dyDescent="0.2">
      <c r="A8" s="11"/>
      <c r="B8" s="11" t="s">
        <v>17</v>
      </c>
      <c r="C8" s="11" t="s">
        <v>44</v>
      </c>
      <c r="D8" s="42" t="s">
        <v>91</v>
      </c>
      <c r="E8" s="43"/>
      <c r="J8" s="16"/>
    </row>
    <row r="9" spans="1:10" ht="15.75" x14ac:dyDescent="0.3">
      <c r="A9" s="35" t="s">
        <v>15</v>
      </c>
      <c r="B9" s="36" t="s">
        <v>109</v>
      </c>
      <c r="C9" s="12">
        <v>150000</v>
      </c>
      <c r="D9" s="12">
        <f>C9</f>
        <v>150000</v>
      </c>
      <c r="E9" s="44"/>
      <c r="J9" s="16"/>
    </row>
    <row r="10" spans="1:10" ht="15.75" x14ac:dyDescent="0.3">
      <c r="A10" s="35" t="s">
        <v>18</v>
      </c>
      <c r="B10" s="36" t="s">
        <v>110</v>
      </c>
      <c r="C10" s="12">
        <f>C13/C11</f>
        <v>100000</v>
      </c>
      <c r="D10" s="15">
        <f>D13/D11</f>
        <v>75000</v>
      </c>
      <c r="E10" s="45"/>
      <c r="J10" s="16"/>
    </row>
    <row r="11" spans="1:10" x14ac:dyDescent="0.2">
      <c r="A11" s="35" t="s">
        <v>7</v>
      </c>
      <c r="B11" s="36" t="s">
        <v>2</v>
      </c>
      <c r="C11" s="14">
        <f>C22/C9</f>
        <v>0.4</v>
      </c>
      <c r="D11" s="14">
        <f>D22/D9</f>
        <v>0.4</v>
      </c>
      <c r="E11" s="46"/>
      <c r="J11" s="16"/>
    </row>
    <row r="12" spans="1:10" ht="15.75" x14ac:dyDescent="0.3">
      <c r="A12" s="2" t="s">
        <v>92</v>
      </c>
      <c r="B12" s="32" t="s">
        <v>111</v>
      </c>
      <c r="C12" s="14">
        <v>0</v>
      </c>
      <c r="D12" s="14">
        <v>-0.25</v>
      </c>
      <c r="E12" s="46"/>
      <c r="J12" s="16"/>
    </row>
    <row r="13" spans="1:10" ht="15.75" x14ac:dyDescent="0.3">
      <c r="A13" s="2" t="s">
        <v>8</v>
      </c>
      <c r="B13" s="36" t="s">
        <v>112</v>
      </c>
      <c r="C13" s="12">
        <f>40000*(1+C12)</f>
        <v>40000</v>
      </c>
      <c r="D13" s="12">
        <f>40000*(1+D12)</f>
        <v>30000</v>
      </c>
      <c r="E13" s="9"/>
      <c r="J13" s="16"/>
    </row>
    <row r="14" spans="1:10" x14ac:dyDescent="0.2">
      <c r="A14" s="2" t="s">
        <v>9</v>
      </c>
      <c r="B14" s="36" t="s">
        <v>87</v>
      </c>
      <c r="C14" s="12">
        <f>C9-C13-C16</f>
        <v>20000</v>
      </c>
      <c r="D14" s="12">
        <f>D9-D13-D16</f>
        <v>30000</v>
      </c>
      <c r="E14" s="44"/>
      <c r="J14" s="16"/>
    </row>
    <row r="15" spans="1:10" x14ac:dyDescent="0.2">
      <c r="A15" s="2" t="s">
        <v>93</v>
      </c>
      <c r="B15" s="32" t="s">
        <v>71</v>
      </c>
      <c r="C15" s="16">
        <v>0</v>
      </c>
      <c r="D15" s="16">
        <v>0</v>
      </c>
      <c r="E15" s="44"/>
      <c r="J15" s="16"/>
    </row>
    <row r="16" spans="1:10" ht="15.75" x14ac:dyDescent="0.3">
      <c r="A16" s="2" t="s">
        <v>10</v>
      </c>
      <c r="B16" s="36" t="s">
        <v>113</v>
      </c>
      <c r="C16" s="12">
        <v>90000</v>
      </c>
      <c r="D16" s="2">
        <f>C16*(1+D15)</f>
        <v>90000</v>
      </c>
      <c r="E16" s="9"/>
    </row>
    <row r="17" spans="1:25" ht="15.75" x14ac:dyDescent="0.3">
      <c r="A17" s="2" t="s">
        <v>11</v>
      </c>
      <c r="B17" s="36" t="s">
        <v>114</v>
      </c>
      <c r="C17" s="12">
        <f>C9-C10</f>
        <v>50000</v>
      </c>
      <c r="D17" s="12">
        <f>D9-D10</f>
        <v>75000</v>
      </c>
      <c r="E17" s="9"/>
    </row>
    <row r="18" spans="1:25" ht="15.75" x14ac:dyDescent="0.3">
      <c r="A18" s="2" t="s">
        <v>84</v>
      </c>
      <c r="B18" s="36" t="s">
        <v>115</v>
      </c>
      <c r="C18" s="16">
        <f>C17/C9</f>
        <v>0.33333333333333331</v>
      </c>
      <c r="D18" s="16">
        <f>D17/D9</f>
        <v>0.5</v>
      </c>
      <c r="E18" s="9"/>
    </row>
    <row r="19" spans="1:25" ht="15.75" x14ac:dyDescent="0.3">
      <c r="A19" s="2" t="s">
        <v>20</v>
      </c>
      <c r="B19" s="36" t="s">
        <v>116</v>
      </c>
      <c r="C19" s="16">
        <v>0.15</v>
      </c>
      <c r="D19" s="16">
        <v>0.15</v>
      </c>
      <c r="E19" s="9"/>
    </row>
    <row r="20" spans="1:25" ht="15.75" x14ac:dyDescent="0.3">
      <c r="A20" s="2" t="s">
        <v>21</v>
      </c>
      <c r="B20" s="36" t="s">
        <v>116</v>
      </c>
      <c r="C20" s="16">
        <v>-0.15</v>
      </c>
      <c r="D20" s="16"/>
      <c r="E20" s="9"/>
    </row>
    <row r="21" spans="1:25" ht="27" x14ac:dyDescent="0.3">
      <c r="A21" s="78" t="s">
        <v>134</v>
      </c>
      <c r="B21" s="36" t="s">
        <v>117</v>
      </c>
      <c r="C21" s="47">
        <f>(C9-C10)/C10</f>
        <v>0.5</v>
      </c>
      <c r="D21" s="47">
        <f>(D9-D10)/D10</f>
        <v>1</v>
      </c>
      <c r="E21" s="44"/>
    </row>
    <row r="22" spans="1:25" ht="15.75" x14ac:dyDescent="0.3">
      <c r="A22" s="2" t="s">
        <v>73</v>
      </c>
      <c r="B22" s="36" t="s">
        <v>118</v>
      </c>
      <c r="C22" s="12">
        <f>C9-C16</f>
        <v>60000</v>
      </c>
      <c r="D22" s="12">
        <f>D9-D16</f>
        <v>60000</v>
      </c>
      <c r="E22" s="46"/>
    </row>
    <row r="23" spans="1:25" ht="15.75" x14ac:dyDescent="0.3">
      <c r="A23" s="9" t="s">
        <v>13</v>
      </c>
      <c r="B23" s="36" t="s">
        <v>119</v>
      </c>
      <c r="C23" s="48">
        <f>C22/C14</f>
        <v>3</v>
      </c>
      <c r="D23" s="48">
        <f>D22/D14</f>
        <v>2</v>
      </c>
      <c r="E23" s="49"/>
      <c r="Y23" s="12"/>
    </row>
    <row r="24" spans="1:25" x14ac:dyDescent="0.2">
      <c r="A24" s="18" t="s">
        <v>94</v>
      </c>
      <c r="B24" s="38" t="s">
        <v>83</v>
      </c>
      <c r="C24" s="19">
        <f>C9/C10</f>
        <v>1.5</v>
      </c>
      <c r="D24" s="19">
        <f>D9/D10</f>
        <v>2</v>
      </c>
      <c r="E24" s="44"/>
      <c r="Y24" s="12"/>
    </row>
    <row r="25" spans="1:25" x14ac:dyDescent="0.2">
      <c r="C25" s="12"/>
      <c r="D25" s="12"/>
      <c r="E25" s="12"/>
      <c r="Y25" s="12"/>
    </row>
    <row r="26" spans="1:25" x14ac:dyDescent="0.2">
      <c r="A26" s="20" t="s">
        <v>74</v>
      </c>
      <c r="B26" s="9"/>
      <c r="C26" s="12"/>
      <c r="D26" s="12"/>
      <c r="E26" s="12"/>
      <c r="Y26" s="12"/>
    </row>
    <row r="27" spans="1:25" x14ac:dyDescent="0.2">
      <c r="A27" s="101" t="s">
        <v>74</v>
      </c>
      <c r="B27" s="125" t="s">
        <v>142</v>
      </c>
      <c r="C27" s="125"/>
      <c r="D27" s="125"/>
      <c r="E27" s="125" t="s">
        <v>172</v>
      </c>
      <c r="F27" s="125"/>
      <c r="G27" s="125"/>
      <c r="H27" s="126" t="s">
        <v>143</v>
      </c>
      <c r="I27" s="127"/>
      <c r="J27" s="127"/>
      <c r="Y27" s="12"/>
    </row>
    <row r="28" spans="1:25" ht="35.25" customHeight="1" x14ac:dyDescent="0.2">
      <c r="A28" s="104" t="s">
        <v>77</v>
      </c>
      <c r="B28" s="124"/>
      <c r="C28" s="124"/>
      <c r="D28" s="124"/>
      <c r="E28" s="128"/>
      <c r="F28" s="128"/>
      <c r="G28" s="128"/>
      <c r="H28" s="128"/>
      <c r="I28" s="128"/>
      <c r="J28" s="128"/>
      <c r="Y28" s="12"/>
    </row>
    <row r="29" spans="1:25" ht="30.75" customHeight="1" x14ac:dyDescent="0.2">
      <c r="A29" s="100" t="s">
        <v>78</v>
      </c>
      <c r="B29" s="124"/>
      <c r="C29" s="124"/>
      <c r="D29" s="124"/>
      <c r="E29" s="124"/>
      <c r="F29" s="124"/>
      <c r="G29" s="124"/>
      <c r="H29" s="124"/>
      <c r="I29" s="124"/>
      <c r="J29" s="124"/>
      <c r="Y29" s="12"/>
    </row>
    <row r="30" spans="1:25" ht="77.25" customHeight="1" x14ac:dyDescent="0.2">
      <c r="A30" s="23" t="s">
        <v>79</v>
      </c>
      <c r="B30" s="123"/>
      <c r="C30" s="123"/>
      <c r="D30" s="123"/>
      <c r="E30" s="122"/>
      <c r="F30" s="122"/>
      <c r="G30" s="122"/>
      <c r="H30" s="122"/>
      <c r="I30" s="122"/>
      <c r="J30" s="122"/>
      <c r="Y30" s="12"/>
    </row>
    <row r="31" spans="1:25" ht="41.25" customHeight="1" x14ac:dyDescent="0.2">
      <c r="A31" s="23" t="s">
        <v>76</v>
      </c>
      <c r="B31" s="123"/>
      <c r="C31" s="123"/>
      <c r="D31" s="123"/>
      <c r="E31" s="122"/>
      <c r="F31" s="122"/>
      <c r="G31" s="122"/>
      <c r="H31" s="122"/>
      <c r="I31" s="122"/>
      <c r="J31" s="122"/>
      <c r="Y31" s="12"/>
    </row>
    <row r="32" spans="1:25" ht="63.75" customHeight="1" x14ac:dyDescent="0.2">
      <c r="A32" s="102" t="s">
        <v>80</v>
      </c>
      <c r="B32" s="122"/>
      <c r="C32" s="122"/>
      <c r="D32" s="122"/>
      <c r="E32" s="122"/>
      <c r="F32" s="122"/>
      <c r="G32" s="122"/>
      <c r="H32" s="122"/>
      <c r="I32" s="122"/>
      <c r="J32" s="122"/>
      <c r="Y32" s="12"/>
    </row>
    <row r="33" spans="1:25" ht="41.25" customHeight="1" x14ac:dyDescent="0.25">
      <c r="A33" s="103" t="s">
        <v>81</v>
      </c>
      <c r="B33" s="121"/>
      <c r="C33" s="121"/>
      <c r="D33" s="121"/>
      <c r="E33" s="122"/>
      <c r="F33" s="122"/>
      <c r="G33" s="122"/>
      <c r="H33" s="122"/>
      <c r="I33" s="122"/>
      <c r="J33" s="122"/>
      <c r="Y33" s="12"/>
    </row>
    <row r="34" spans="1:25" ht="39.75" customHeight="1" x14ac:dyDescent="0.2">
      <c r="A34" s="103" t="s">
        <v>75</v>
      </c>
      <c r="B34" s="122"/>
      <c r="C34" s="122"/>
      <c r="D34" s="122"/>
      <c r="E34" s="122"/>
      <c r="F34" s="122"/>
      <c r="G34" s="122"/>
      <c r="H34" s="122"/>
      <c r="I34" s="122"/>
      <c r="J34" s="122"/>
      <c r="Y34" s="12"/>
    </row>
    <row r="35" spans="1:25" x14ac:dyDescent="0.2">
      <c r="D35" s="12"/>
      <c r="E35" s="12"/>
      <c r="Y35" s="12"/>
    </row>
    <row r="36" spans="1:25" x14ac:dyDescent="0.2">
      <c r="A36" s="20" t="s">
        <v>22</v>
      </c>
      <c r="B36" s="9"/>
    </row>
    <row r="37" spans="1:25" ht="15.75" customHeight="1" x14ac:dyDescent="0.2">
      <c r="A37" s="11"/>
      <c r="B37" s="11"/>
      <c r="C37" s="11"/>
      <c r="D37" s="11"/>
      <c r="E37" s="11"/>
      <c r="F37" s="11"/>
      <c r="G37" s="11"/>
      <c r="H37" s="11"/>
    </row>
    <row r="38" spans="1:25" ht="60.75" customHeight="1" x14ac:dyDescent="0.2">
      <c r="A38" s="11" t="s">
        <v>14</v>
      </c>
      <c r="B38" s="42" t="s">
        <v>65</v>
      </c>
      <c r="C38" s="42" t="s">
        <v>103</v>
      </c>
      <c r="D38" s="42" t="s">
        <v>60</v>
      </c>
      <c r="E38" s="42" t="s">
        <v>72</v>
      </c>
      <c r="F38" s="42" t="s">
        <v>72</v>
      </c>
      <c r="G38" s="42" t="s">
        <v>67</v>
      </c>
      <c r="H38" s="42" t="s">
        <v>104</v>
      </c>
      <c r="I38" s="23"/>
      <c r="J38" s="23"/>
      <c r="K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:25" x14ac:dyDescent="0.2">
      <c r="A39" s="2">
        <v>0</v>
      </c>
      <c r="B39" s="29">
        <f>C9</f>
        <v>150000</v>
      </c>
      <c r="C39" s="29">
        <f>D9</f>
        <v>150000</v>
      </c>
      <c r="E39" s="16"/>
      <c r="F39" s="16"/>
      <c r="G39" s="50">
        <f>C23</f>
        <v>3</v>
      </c>
      <c r="H39" s="50">
        <f>D23</f>
        <v>2</v>
      </c>
      <c r="I39" s="29"/>
      <c r="L39" s="12"/>
      <c r="M39" s="16"/>
      <c r="N39" s="16"/>
      <c r="Q39" s="12"/>
      <c r="R39" s="12"/>
      <c r="S39" s="30"/>
      <c r="U39" s="30"/>
      <c r="V39" s="29"/>
      <c r="W39" s="31"/>
      <c r="X39" s="29"/>
    </row>
    <row r="40" spans="1:25" x14ac:dyDescent="0.2">
      <c r="A40" s="2">
        <v>1</v>
      </c>
      <c r="B40" s="29">
        <f t="shared" ref="B40:B59" si="0">$C$17*(1+$C$19)^A40+$C$10</f>
        <v>157500</v>
      </c>
      <c r="C40" s="29">
        <f>$D$17*(1+$D$19)^A40+$D$10</f>
        <v>161250</v>
      </c>
      <c r="D40" s="16">
        <f>$C$19/(1+1/($C$18*$C$24*(1+$C$19)^A39))</f>
        <v>4.9999999999999996E-2</v>
      </c>
      <c r="E40" s="16">
        <f>$D$19/(1+1/($D$18*$D$24*(1+$D$19)^A39))</f>
        <v>7.4999999999999997E-2</v>
      </c>
      <c r="F40" s="16">
        <f>$D$19/(1+1/($D$18*$D$24*(1+$D$19)^A39))</f>
        <v>7.4999999999999997E-2</v>
      </c>
      <c r="G40" s="50">
        <f>1+1/($C$18*$C$24*(1+$C$19)^A40)</f>
        <v>2.7391304347826089</v>
      </c>
      <c r="H40" s="50">
        <f>1+1/($D$18*$D$24*(1+$D$19)^A40)</f>
        <v>1.8695652173913044</v>
      </c>
      <c r="I40" s="29"/>
      <c r="J40" s="16"/>
      <c r="K40" s="16"/>
      <c r="L40" s="12"/>
      <c r="M40" s="16"/>
      <c r="N40" s="16"/>
      <c r="Q40" s="12"/>
      <c r="R40" s="12"/>
      <c r="S40" s="30"/>
      <c r="T40" s="16"/>
      <c r="V40" s="31"/>
      <c r="W40" s="31"/>
      <c r="X40" s="16"/>
      <c r="Y40" s="16"/>
    </row>
    <row r="41" spans="1:25" x14ac:dyDescent="0.2">
      <c r="A41" s="2">
        <v>2</v>
      </c>
      <c r="B41" s="29">
        <f t="shared" si="0"/>
        <v>166125</v>
      </c>
      <c r="C41" s="29">
        <f t="shared" ref="C41:C59" si="1">$D$17*(1+$D$19)^A41+$D$10</f>
        <v>174187.5</v>
      </c>
      <c r="D41" s="16">
        <f t="shared" ref="D41:D59" si="2">$C$19/(1+1/($C$18*$C$24*(1+$C$19)^A40))</f>
        <v>5.4761904761904755E-2</v>
      </c>
      <c r="E41" s="16">
        <f t="shared" ref="E41:E59" si="3">$D$19/(1+1/($D$18*$D$24*(1+$D$19)^A40))</f>
        <v>8.0232558139534879E-2</v>
      </c>
      <c r="F41" s="16">
        <f t="shared" ref="F41:F45" si="4">$D$19/(1+1/($D$18*$D$24*(1+$D$19)^A40))</f>
        <v>8.0232558139534879E-2</v>
      </c>
      <c r="G41" s="50">
        <f>1+1/($C$18*$C$24*(1+$C$19)^A41)</f>
        <v>2.512287334593573</v>
      </c>
      <c r="H41" s="50">
        <f t="shared" ref="H41:H59" si="5">1+1/($D$18*$D$24*(1+$D$19)^A41)</f>
        <v>1.7561436672967865</v>
      </c>
      <c r="I41" s="29"/>
      <c r="J41" s="16"/>
      <c r="K41" s="16"/>
      <c r="L41" s="12"/>
      <c r="M41" s="16"/>
      <c r="N41" s="16"/>
      <c r="Q41" s="12"/>
      <c r="R41" s="12"/>
      <c r="S41" s="30"/>
      <c r="T41" s="16"/>
      <c r="V41" s="31"/>
      <c r="W41" s="31"/>
      <c r="X41" s="16"/>
      <c r="Y41" s="16"/>
    </row>
    <row r="42" spans="1:25" x14ac:dyDescent="0.2">
      <c r="A42" s="2">
        <v>3</v>
      </c>
      <c r="B42" s="29">
        <f t="shared" si="0"/>
        <v>176043.74999999997</v>
      </c>
      <c r="C42" s="29">
        <f t="shared" si="1"/>
        <v>189065.62499999997</v>
      </c>
      <c r="D42" s="16">
        <f t="shared" si="2"/>
        <v>5.9706546275395025E-2</v>
      </c>
      <c r="E42" s="16">
        <f t="shared" si="3"/>
        <v>8.5414424111948328E-2</v>
      </c>
      <c r="F42" s="16">
        <f t="shared" si="4"/>
        <v>8.5414424111948328E-2</v>
      </c>
      <c r="G42" s="50">
        <f t="shared" ref="G42:G59" si="6">1+1/($C$18*$C$24*(1+$C$19)^A42)</f>
        <v>2.3150324648639766</v>
      </c>
      <c r="H42" s="50">
        <f t="shared" si="5"/>
        <v>1.6575162324319883</v>
      </c>
      <c r="I42" s="29"/>
      <c r="J42" s="16"/>
      <c r="K42" s="16"/>
      <c r="L42" s="12"/>
      <c r="M42" s="16"/>
      <c r="N42" s="16"/>
      <c r="Q42" s="12"/>
      <c r="R42" s="12"/>
      <c r="S42" s="30"/>
      <c r="T42" s="16"/>
      <c r="V42" s="31"/>
      <c r="W42" s="31"/>
      <c r="X42" s="16"/>
      <c r="Y42" s="16"/>
    </row>
    <row r="43" spans="1:25" x14ac:dyDescent="0.2">
      <c r="A43" s="2">
        <v>4</v>
      </c>
      <c r="B43" s="29">
        <f t="shared" si="0"/>
        <v>187450.31249999997</v>
      </c>
      <c r="C43" s="29">
        <f t="shared" si="1"/>
        <v>206175.46874999997</v>
      </c>
      <c r="D43" s="16">
        <f t="shared" si="2"/>
        <v>6.4793907764405148E-2</v>
      </c>
      <c r="E43" s="16">
        <f t="shared" si="3"/>
        <v>9.049685129171417E-2</v>
      </c>
      <c r="F43" s="16">
        <f t="shared" si="4"/>
        <v>9.049685129171417E-2</v>
      </c>
      <c r="G43" s="50">
        <f t="shared" si="6"/>
        <v>2.1435064911860668</v>
      </c>
      <c r="H43" s="50">
        <f t="shared" si="5"/>
        <v>1.5717532455930334</v>
      </c>
      <c r="I43" s="29"/>
      <c r="J43" s="16"/>
      <c r="K43" s="16"/>
      <c r="L43" s="12"/>
      <c r="M43" s="16"/>
      <c r="N43" s="16"/>
      <c r="Q43" s="12"/>
      <c r="R43" s="12"/>
      <c r="S43" s="30"/>
      <c r="T43" s="16"/>
      <c r="V43" s="31"/>
      <c r="W43" s="31"/>
      <c r="X43" s="16"/>
      <c r="Y43" s="16"/>
    </row>
    <row r="44" spans="1:25" x14ac:dyDescent="0.2">
      <c r="A44" s="2">
        <v>5</v>
      </c>
      <c r="B44" s="29">
        <f t="shared" si="0"/>
        <v>200567.85937499997</v>
      </c>
      <c r="C44" s="29">
        <f t="shared" si="1"/>
        <v>225851.78906249994</v>
      </c>
      <c r="D44" s="16">
        <f t="shared" si="2"/>
        <v>6.9978794380510814E-2</v>
      </c>
      <c r="E44" s="16">
        <f t="shared" si="3"/>
        <v>9.5434827585422891E-2</v>
      </c>
      <c r="F44" s="16">
        <f t="shared" si="4"/>
        <v>9.5434827585422891E-2</v>
      </c>
      <c r="G44" s="50">
        <f t="shared" si="6"/>
        <v>1.9943534705965797</v>
      </c>
      <c r="H44" s="50">
        <f t="shared" si="5"/>
        <v>1.4971767352982899</v>
      </c>
      <c r="I44" s="29"/>
      <c r="J44" s="16"/>
      <c r="K44" s="16"/>
      <c r="L44" s="12"/>
      <c r="M44" s="16"/>
      <c r="N44" s="16"/>
      <c r="Q44" s="12"/>
      <c r="R44" s="12"/>
      <c r="S44" s="30"/>
      <c r="T44" s="16"/>
      <c r="V44" s="31"/>
      <c r="W44" s="31"/>
      <c r="X44" s="16"/>
      <c r="Y44" s="16"/>
    </row>
    <row r="45" spans="1:25" x14ac:dyDescent="0.2">
      <c r="A45" s="2">
        <v>6</v>
      </c>
      <c r="B45" s="29">
        <f t="shared" si="0"/>
        <v>215653.03828124996</v>
      </c>
      <c r="C45" s="29">
        <f t="shared" si="1"/>
        <v>248479.55742187492</v>
      </c>
      <c r="D45" s="16">
        <f t="shared" si="2"/>
        <v>7.5212344356955854E-2</v>
      </c>
      <c r="E45" s="16">
        <f>C45/B45-1</f>
        <v>0.15221913589649194</v>
      </c>
      <c r="F45" s="16">
        <f t="shared" si="4"/>
        <v>0.10018857257364125</v>
      </c>
      <c r="G45" s="50">
        <f t="shared" si="6"/>
        <v>1.8646551918231129</v>
      </c>
      <c r="H45" s="50">
        <f t="shared" si="5"/>
        <v>1.4323275959115565</v>
      </c>
      <c r="I45" s="29"/>
      <c r="J45" s="51"/>
      <c r="K45" s="26"/>
      <c r="L45" s="12"/>
      <c r="M45" s="16"/>
      <c r="N45" s="16"/>
      <c r="P45" s="12"/>
      <c r="Q45" s="12"/>
      <c r="R45" s="30"/>
      <c r="S45" s="30"/>
      <c r="T45" s="16"/>
      <c r="V45" s="31"/>
      <c r="W45" s="31"/>
      <c r="X45" s="16"/>
      <c r="Y45" s="16"/>
    </row>
    <row r="46" spans="1:25" x14ac:dyDescent="0.2">
      <c r="A46" s="2">
        <v>7</v>
      </c>
      <c r="B46" s="29">
        <f t="shared" si="0"/>
        <v>233000.99402343741</v>
      </c>
      <c r="C46" s="29">
        <f t="shared" si="1"/>
        <v>274501.49103515613</v>
      </c>
      <c r="D46" s="16">
        <f t="shared" si="2"/>
        <v>8.0443827179298391E-2</v>
      </c>
      <c r="E46" s="16">
        <f t="shared" si="3"/>
        <v>0.10472464569429563</v>
      </c>
      <c r="F46" s="16"/>
      <c r="G46" s="50">
        <f t="shared" si="6"/>
        <v>1.7518740798461854</v>
      </c>
      <c r="H46" s="50">
        <f t="shared" si="5"/>
        <v>1.3759370399230928</v>
      </c>
      <c r="I46" s="29"/>
      <c r="J46" s="16"/>
      <c r="K46" s="12"/>
      <c r="L46" s="12"/>
      <c r="M46" s="16"/>
      <c r="N46" s="16"/>
      <c r="P46" s="12"/>
      <c r="Q46" s="12"/>
      <c r="R46" s="30"/>
      <c r="S46" s="30"/>
      <c r="T46" s="16"/>
      <c r="V46" s="31"/>
      <c r="W46" s="31"/>
      <c r="X46" s="31"/>
      <c r="Y46" s="16"/>
    </row>
    <row r="47" spans="1:25" x14ac:dyDescent="0.2">
      <c r="A47" s="2">
        <v>8</v>
      </c>
      <c r="B47" s="29">
        <f t="shared" si="0"/>
        <v>252951.14312695301</v>
      </c>
      <c r="C47" s="29">
        <f t="shared" si="1"/>
        <v>304426.71469042951</v>
      </c>
      <c r="D47" s="16">
        <f t="shared" si="2"/>
        <v>8.5622592243142268E-2</v>
      </c>
      <c r="E47" s="16">
        <f t="shared" si="3"/>
        <v>0.10901661605707202</v>
      </c>
      <c r="F47" s="16"/>
      <c r="G47" s="50">
        <f t="shared" si="6"/>
        <v>1.653803547692335</v>
      </c>
      <c r="H47" s="50">
        <f t="shared" si="5"/>
        <v>1.3269017738461675</v>
      </c>
      <c r="I47" s="29"/>
      <c r="J47" s="16"/>
      <c r="K47" s="12"/>
      <c r="L47" s="12"/>
      <c r="M47" s="16"/>
      <c r="N47" s="16"/>
      <c r="P47" s="12"/>
      <c r="Q47" s="12"/>
      <c r="R47" s="30"/>
      <c r="S47" s="30"/>
      <c r="T47" s="16"/>
      <c r="V47" s="31"/>
      <c r="W47" s="31"/>
      <c r="X47" s="31"/>
      <c r="Y47" s="16"/>
    </row>
    <row r="48" spans="1:25" x14ac:dyDescent="0.2">
      <c r="A48" s="2">
        <v>9</v>
      </c>
      <c r="B48" s="29">
        <f t="shared" si="0"/>
        <v>275893.81459599594</v>
      </c>
      <c r="C48" s="29">
        <f t="shared" si="1"/>
        <v>338840.72189399396</v>
      </c>
      <c r="D48" s="16">
        <f t="shared" si="2"/>
        <v>9.0700011019631224E-2</v>
      </c>
      <c r="E48" s="16">
        <f t="shared" si="3"/>
        <v>0.11304529314570803</v>
      </c>
      <c r="F48" s="16"/>
      <c r="G48" s="50">
        <f t="shared" si="6"/>
        <v>1.5685248240802916</v>
      </c>
      <c r="H48" s="50">
        <f t="shared" si="5"/>
        <v>1.2842624120401458</v>
      </c>
      <c r="I48" s="29"/>
      <c r="J48" s="16"/>
      <c r="K48" s="12"/>
      <c r="L48" s="12"/>
      <c r="M48" s="16"/>
      <c r="N48" s="16"/>
      <c r="P48" s="12"/>
      <c r="Q48" s="12"/>
      <c r="R48" s="30"/>
      <c r="S48" s="30"/>
      <c r="T48" s="16"/>
      <c r="V48" s="31"/>
      <c r="W48" s="31"/>
      <c r="X48" s="31"/>
      <c r="Y48" s="16"/>
    </row>
    <row r="49" spans="1:25" x14ac:dyDescent="0.2">
      <c r="A49" s="2">
        <v>10</v>
      </c>
      <c r="B49" s="29">
        <f t="shared" si="0"/>
        <v>302277.88678539533</v>
      </c>
      <c r="C49" s="29">
        <f t="shared" si="1"/>
        <v>378416.83017809299</v>
      </c>
      <c r="D49" s="16">
        <f t="shared" si="2"/>
        <v>9.5631256641381404E-2</v>
      </c>
      <c r="E49" s="16">
        <f t="shared" si="3"/>
        <v>0.11679855969755737</v>
      </c>
      <c r="F49" s="16"/>
      <c r="G49" s="50">
        <f t="shared" si="6"/>
        <v>1.4943694122437317</v>
      </c>
      <c r="H49" s="50">
        <f t="shared" si="5"/>
        <v>1.2471847061218659</v>
      </c>
      <c r="I49" s="29"/>
      <c r="J49" s="52"/>
      <c r="K49" s="12"/>
      <c r="L49" s="12"/>
      <c r="M49" s="16"/>
      <c r="N49" s="16"/>
      <c r="P49" s="12"/>
      <c r="Q49" s="12"/>
      <c r="R49" s="30"/>
      <c r="S49" s="30"/>
      <c r="T49" s="16"/>
      <c r="V49" s="31"/>
      <c r="W49" s="31"/>
      <c r="X49" s="31"/>
      <c r="Y49" s="16"/>
    </row>
    <row r="50" spans="1:25" x14ac:dyDescent="0.2">
      <c r="A50" s="2">
        <v>11</v>
      </c>
      <c r="B50" s="29">
        <f t="shared" si="0"/>
        <v>332619.56980320462</v>
      </c>
      <c r="C50" s="29">
        <f t="shared" si="1"/>
        <v>423929.35470480693</v>
      </c>
      <c r="D50" s="16">
        <f t="shared" si="2"/>
        <v>0.10037678687144795</v>
      </c>
      <c r="E50" s="16">
        <f t="shared" si="3"/>
        <v>0.1202708782939029</v>
      </c>
      <c r="F50" s="16"/>
      <c r="G50" s="50">
        <f t="shared" si="6"/>
        <v>1.4298864454293319</v>
      </c>
      <c r="H50" s="50">
        <f t="shared" si="5"/>
        <v>1.2149432227146659</v>
      </c>
      <c r="J50" s="16"/>
      <c r="K50" s="12"/>
      <c r="L50" s="12"/>
      <c r="M50" s="16"/>
      <c r="N50" s="16"/>
      <c r="P50" s="12"/>
      <c r="Q50" s="12"/>
      <c r="R50" s="30"/>
      <c r="S50" s="30"/>
      <c r="T50" s="16"/>
      <c r="V50" s="31"/>
      <c r="W50" s="31"/>
      <c r="X50" s="31"/>
      <c r="Y50" s="16"/>
    </row>
    <row r="51" spans="1:25" x14ac:dyDescent="0.2">
      <c r="A51" s="2">
        <v>12</v>
      </c>
      <c r="B51" s="29">
        <f t="shared" si="0"/>
        <v>367512.50527368527</v>
      </c>
      <c r="C51" s="29">
        <f t="shared" si="1"/>
        <v>476268.75791052787</v>
      </c>
      <c r="D51" s="16">
        <f t="shared" si="2"/>
        <v>0.10490343515002802</v>
      </c>
      <c r="E51" s="16">
        <f t="shared" si="3"/>
        <v>0.12346255956294022</v>
      </c>
      <c r="F51" s="16"/>
      <c r="G51" s="50">
        <f t="shared" si="6"/>
        <v>1.3738143003733323</v>
      </c>
      <c r="H51" s="50">
        <f t="shared" si="5"/>
        <v>1.1869071501866661</v>
      </c>
      <c r="K51" s="12"/>
      <c r="L51" s="12"/>
      <c r="M51" s="16"/>
      <c r="N51" s="16"/>
      <c r="P51" s="12"/>
      <c r="Q51" s="12"/>
      <c r="R51" s="30"/>
      <c r="S51" s="30"/>
      <c r="T51" s="16"/>
      <c r="V51" s="31"/>
      <c r="W51" s="31"/>
      <c r="X51" s="31"/>
      <c r="Y51" s="16"/>
    </row>
    <row r="52" spans="1:25" x14ac:dyDescent="0.2">
      <c r="A52" s="2">
        <v>13</v>
      </c>
      <c r="B52" s="29">
        <f t="shared" si="0"/>
        <v>407639.38106473809</v>
      </c>
      <c r="C52" s="29">
        <f t="shared" si="1"/>
        <v>536459.0715971071</v>
      </c>
      <c r="D52" s="16">
        <f t="shared" si="2"/>
        <v>0.10918506231827525</v>
      </c>
      <c r="E52" s="16">
        <f t="shared" si="3"/>
        <v>0.12637888311348477</v>
      </c>
      <c r="F52" s="16"/>
      <c r="G52" s="50">
        <f t="shared" si="6"/>
        <v>1.325055913368115</v>
      </c>
      <c r="H52" s="50">
        <f t="shared" si="5"/>
        <v>1.1625279566840574</v>
      </c>
      <c r="K52" s="12"/>
      <c r="L52" s="12"/>
      <c r="M52" s="16"/>
      <c r="N52" s="16"/>
      <c r="P52" s="12"/>
      <c r="Q52" s="12"/>
      <c r="R52" s="30"/>
      <c r="S52" s="30"/>
      <c r="T52" s="16"/>
      <c r="V52" s="31"/>
      <c r="W52" s="31"/>
      <c r="X52" s="31"/>
      <c r="Y52" s="16"/>
    </row>
    <row r="53" spans="1:25" x14ac:dyDescent="0.2">
      <c r="A53" s="2">
        <v>14</v>
      </c>
      <c r="B53" s="29">
        <f t="shared" si="0"/>
        <v>453785.28822444874</v>
      </c>
      <c r="C53" s="29">
        <f t="shared" si="1"/>
        <v>605677.93233667314</v>
      </c>
      <c r="D53" s="16">
        <f t="shared" si="2"/>
        <v>0.1132027701523327</v>
      </c>
      <c r="E53" s="16">
        <f t="shared" si="3"/>
        <v>0.1290291550732709</v>
      </c>
      <c r="F53" s="16"/>
      <c r="G53" s="50">
        <f t="shared" si="6"/>
        <v>1.2826573159722738</v>
      </c>
      <c r="H53" s="50">
        <f t="shared" si="5"/>
        <v>1.141328657986137</v>
      </c>
      <c r="K53" s="12"/>
      <c r="L53" s="12"/>
      <c r="M53" s="16"/>
      <c r="N53" s="16"/>
      <c r="P53" s="12"/>
      <c r="Q53" s="12"/>
      <c r="R53" s="30"/>
      <c r="S53" s="30"/>
      <c r="T53" s="16"/>
      <c r="V53" s="31"/>
      <c r="W53" s="31"/>
      <c r="X53" s="31"/>
      <c r="Y53" s="16"/>
    </row>
    <row r="54" spans="1:25" x14ac:dyDescent="0.2">
      <c r="A54" s="2">
        <v>15</v>
      </c>
      <c r="B54" s="29">
        <f t="shared" si="0"/>
        <v>506853.08145811601</v>
      </c>
      <c r="C54" s="29">
        <f t="shared" si="1"/>
        <v>685279.62218717393</v>
      </c>
      <c r="D54" s="16">
        <f t="shared" si="2"/>
        <v>0.11694471947583109</v>
      </c>
      <c r="E54" s="16">
        <f t="shared" si="3"/>
        <v>0.13142577201616359</v>
      </c>
      <c r="F54" s="16"/>
      <c r="G54" s="50">
        <f t="shared" si="6"/>
        <v>1.245788970410673</v>
      </c>
      <c r="H54" s="50">
        <f t="shared" si="5"/>
        <v>1.1228944852053364</v>
      </c>
      <c r="K54" s="12"/>
      <c r="L54" s="12"/>
      <c r="M54" s="16"/>
      <c r="N54" s="16"/>
      <c r="P54" s="12"/>
      <c r="Q54" s="12"/>
      <c r="R54" s="30"/>
      <c r="S54" s="30"/>
      <c r="T54" s="16"/>
      <c r="V54" s="31"/>
      <c r="W54" s="31"/>
      <c r="X54" s="31"/>
      <c r="Y54" s="16"/>
    </row>
    <row r="55" spans="1:25" x14ac:dyDescent="0.2">
      <c r="A55" s="2">
        <v>16</v>
      </c>
      <c r="B55" s="29">
        <f t="shared" si="0"/>
        <v>567881.04367683327</v>
      </c>
      <c r="C55" s="29">
        <f t="shared" si="1"/>
        <v>776821.56551524997</v>
      </c>
      <c r="D55" s="16">
        <f t="shared" si="2"/>
        <v>0.1204056253207577</v>
      </c>
      <c r="E55" s="16">
        <f t="shared" si="3"/>
        <v>0.1335833437391675</v>
      </c>
      <c r="F55" s="16"/>
      <c r="G55" s="50">
        <f t="shared" si="6"/>
        <v>1.2137295394875418</v>
      </c>
      <c r="H55" s="50">
        <f t="shared" si="5"/>
        <v>1.1068647697437708</v>
      </c>
      <c r="K55" s="12"/>
      <c r="L55" s="12"/>
      <c r="M55" s="16"/>
      <c r="N55" s="16"/>
      <c r="P55" s="12"/>
      <c r="Q55" s="12"/>
      <c r="R55" s="30"/>
      <c r="S55" s="30"/>
      <c r="V55" s="31"/>
      <c r="W55" s="31"/>
      <c r="X55" s="31"/>
      <c r="Y55" s="16"/>
    </row>
    <row r="56" spans="1:25" x14ac:dyDescent="0.2">
      <c r="A56" s="2">
        <v>17</v>
      </c>
      <c r="B56" s="29">
        <f t="shared" si="0"/>
        <v>638063.20022835827</v>
      </c>
      <c r="C56" s="29">
        <f t="shared" si="1"/>
        <v>882094.80034253735</v>
      </c>
      <c r="D56" s="16">
        <f t="shared" si="2"/>
        <v>0.12358601741153359</v>
      </c>
      <c r="E56" s="16">
        <f t="shared" si="3"/>
        <v>0.1355179097756663</v>
      </c>
      <c r="F56" s="16"/>
      <c r="G56" s="50">
        <f t="shared" si="6"/>
        <v>1.1858517734674277</v>
      </c>
      <c r="H56" s="50">
        <f t="shared" si="5"/>
        <v>1.0929258867337137</v>
      </c>
      <c r="K56" s="12"/>
      <c r="L56" s="12"/>
      <c r="M56" s="16"/>
      <c r="N56" s="16"/>
      <c r="P56" s="12"/>
      <c r="Q56" s="12"/>
      <c r="R56" s="30"/>
      <c r="S56" s="30"/>
      <c r="V56" s="31"/>
      <c r="W56" s="31"/>
      <c r="X56" s="31"/>
      <c r="Y56" s="16"/>
    </row>
    <row r="57" spans="1:25" x14ac:dyDescent="0.2">
      <c r="A57" s="2">
        <v>18</v>
      </c>
      <c r="B57" s="29">
        <f t="shared" si="0"/>
        <v>718772.68026261195</v>
      </c>
      <c r="C57" s="29">
        <f t="shared" si="1"/>
        <v>1003159.0203939178</v>
      </c>
      <c r="D57" s="16">
        <f t="shared" si="2"/>
        <v>0.1264913569774411</v>
      </c>
      <c r="E57" s="16">
        <f t="shared" si="3"/>
        <v>0.13724626877334345</v>
      </c>
      <c r="F57" s="16"/>
      <c r="G57" s="50">
        <f t="shared" si="6"/>
        <v>1.1616102377977633</v>
      </c>
      <c r="H57" s="50">
        <f t="shared" si="5"/>
        <v>1.0808051188988816</v>
      </c>
      <c r="K57" s="12"/>
      <c r="L57" s="12"/>
      <c r="M57" s="16"/>
      <c r="N57" s="16"/>
      <c r="P57" s="12"/>
      <c r="Q57" s="12"/>
      <c r="R57" s="30"/>
      <c r="S57" s="30"/>
      <c r="V57" s="31"/>
      <c r="W57" s="31"/>
      <c r="X57" s="31"/>
      <c r="Y57" s="16"/>
    </row>
    <row r="58" spans="1:25" x14ac:dyDescent="0.2">
      <c r="A58" s="2">
        <v>19</v>
      </c>
      <c r="B58" s="29">
        <f t="shared" si="0"/>
        <v>811588.58230200363</v>
      </c>
      <c r="C58" s="29">
        <f t="shared" si="1"/>
        <v>1142382.8734530054</v>
      </c>
      <c r="D58" s="16">
        <f t="shared" si="2"/>
        <v>0.12913109330404768</v>
      </c>
      <c r="E58" s="16">
        <f t="shared" si="3"/>
        <v>0.13878542706461197</v>
      </c>
      <c r="F58" s="16"/>
      <c r="G58" s="50">
        <f t="shared" si="6"/>
        <v>1.1405306415632723</v>
      </c>
      <c r="H58" s="50">
        <f t="shared" si="5"/>
        <v>1.0702653207816362</v>
      </c>
      <c r="K58" s="12"/>
      <c r="L58" s="12"/>
      <c r="M58" s="16"/>
      <c r="N58" s="16"/>
      <c r="P58" s="12"/>
      <c r="Q58" s="12"/>
      <c r="R58" s="30"/>
      <c r="S58" s="30"/>
      <c r="V58" s="31"/>
      <c r="W58" s="31"/>
      <c r="X58" s="31"/>
      <c r="Y58" s="16"/>
    </row>
    <row r="59" spans="1:25" x14ac:dyDescent="0.2">
      <c r="A59" s="11">
        <v>20</v>
      </c>
      <c r="B59" s="19">
        <f t="shared" si="0"/>
        <v>918326.86964730406</v>
      </c>
      <c r="C59" s="19">
        <f t="shared" si="1"/>
        <v>1302490.3044709561</v>
      </c>
      <c r="D59" s="28">
        <f t="shared" si="2"/>
        <v>0.13151772914614723</v>
      </c>
      <c r="E59" s="28">
        <f t="shared" si="3"/>
        <v>0.14015216328830687</v>
      </c>
      <c r="F59" s="28"/>
      <c r="G59" s="53">
        <f t="shared" si="6"/>
        <v>1.1222005578811065</v>
      </c>
      <c r="H59" s="53">
        <f t="shared" si="5"/>
        <v>1.0611002789405533</v>
      </c>
      <c r="K59" s="12"/>
      <c r="L59" s="12"/>
      <c r="M59" s="16"/>
      <c r="N59" s="16"/>
      <c r="P59" s="12"/>
      <c r="Q59" s="12"/>
      <c r="R59" s="30"/>
      <c r="S59" s="30"/>
      <c r="V59" s="31"/>
      <c r="W59" s="31"/>
      <c r="X59" s="31"/>
      <c r="Y59" s="16"/>
    </row>
    <row r="60" spans="1:25" x14ac:dyDescent="0.2">
      <c r="B60" s="29"/>
      <c r="C60" s="29"/>
      <c r="D60" s="29"/>
      <c r="E60" s="16"/>
      <c r="F60" s="16"/>
      <c r="G60" s="16"/>
      <c r="H60" s="16"/>
      <c r="I60" s="16"/>
      <c r="L60" s="12"/>
      <c r="M60" s="12"/>
      <c r="N60" s="16"/>
      <c r="O60" s="16"/>
      <c r="Q60" s="12"/>
      <c r="R60" s="12"/>
      <c r="S60" s="30"/>
      <c r="T60" s="30"/>
    </row>
    <row r="61" spans="1:25" x14ac:dyDescent="0.2">
      <c r="A61" s="11" t="s">
        <v>62</v>
      </c>
      <c r="B61" s="19"/>
      <c r="C61" s="29"/>
      <c r="D61" s="29"/>
      <c r="E61" s="16"/>
      <c r="F61" s="16"/>
      <c r="G61" s="16"/>
      <c r="H61" s="16"/>
      <c r="I61" s="16"/>
      <c r="L61" s="12"/>
      <c r="M61" s="12"/>
      <c r="N61" s="16"/>
      <c r="O61" s="16"/>
      <c r="Q61" s="12"/>
      <c r="R61" s="12"/>
      <c r="S61" s="30"/>
      <c r="T61" s="30"/>
    </row>
    <row r="62" spans="1:25" ht="25.5" x14ac:dyDescent="0.2">
      <c r="A62" s="11" t="s">
        <v>58</v>
      </c>
      <c r="B62" s="42" t="s">
        <v>59</v>
      </c>
      <c r="C62" s="29"/>
      <c r="D62" s="29"/>
      <c r="E62" s="16"/>
      <c r="F62" s="16"/>
      <c r="G62" s="16"/>
      <c r="H62" s="16"/>
      <c r="I62" s="16"/>
      <c r="L62" s="12"/>
      <c r="M62" s="12"/>
      <c r="N62" s="16"/>
      <c r="O62" s="16"/>
      <c r="Q62" s="12"/>
      <c r="R62" s="12"/>
      <c r="S62" s="30"/>
      <c r="T62" s="30"/>
    </row>
    <row r="63" spans="1:25" x14ac:dyDescent="0.2">
      <c r="A63" s="2">
        <v>6</v>
      </c>
      <c r="B63" s="12">
        <f>B45</f>
        <v>215653.03828124996</v>
      </c>
      <c r="C63" s="29"/>
      <c r="D63" s="29"/>
      <c r="E63" s="16"/>
      <c r="F63" s="16"/>
      <c r="G63" s="16"/>
      <c r="H63" s="16"/>
      <c r="I63" s="16"/>
      <c r="L63" s="12"/>
      <c r="M63" s="12"/>
      <c r="N63" s="16"/>
      <c r="O63" s="16"/>
      <c r="Q63" s="12"/>
      <c r="R63" s="12"/>
      <c r="S63" s="30"/>
      <c r="T63" s="30"/>
    </row>
    <row r="64" spans="1:25" x14ac:dyDescent="0.2">
      <c r="A64" s="11">
        <v>6</v>
      </c>
      <c r="B64" s="27">
        <f>C45</f>
        <v>248479.55742187492</v>
      </c>
      <c r="C64" s="29"/>
      <c r="D64" s="29"/>
      <c r="E64" s="16"/>
      <c r="F64" s="16"/>
      <c r="G64" s="16"/>
      <c r="H64" s="16"/>
      <c r="I64" s="16"/>
      <c r="L64" s="12"/>
      <c r="M64" s="12"/>
      <c r="N64" s="16"/>
      <c r="O64" s="16"/>
      <c r="Q64" s="12"/>
      <c r="R64" s="12"/>
      <c r="S64" s="30"/>
      <c r="T64" s="30"/>
    </row>
    <row r="65" spans="1:20" x14ac:dyDescent="0.2">
      <c r="A65" s="9"/>
      <c r="B65" s="44"/>
      <c r="C65" s="29"/>
      <c r="D65" s="29"/>
      <c r="E65" s="16"/>
      <c r="F65" s="16"/>
      <c r="G65" s="16"/>
      <c r="H65" s="16"/>
      <c r="I65" s="16"/>
      <c r="L65" s="12"/>
      <c r="M65" s="12"/>
      <c r="N65" s="16"/>
      <c r="O65" s="16"/>
      <c r="Q65" s="12"/>
      <c r="R65" s="12"/>
      <c r="S65" s="30"/>
      <c r="T65" s="30"/>
    </row>
    <row r="66" spans="1:20" x14ac:dyDescent="0.2">
      <c r="A66" s="11" t="s">
        <v>63</v>
      </c>
      <c r="B66" s="27"/>
      <c r="C66" s="29"/>
      <c r="D66" s="29"/>
      <c r="E66" s="16"/>
      <c r="F66" s="16"/>
      <c r="G66" s="16"/>
      <c r="H66" s="16"/>
      <c r="I66" s="16"/>
      <c r="L66" s="12"/>
      <c r="M66" s="12"/>
      <c r="N66" s="16"/>
      <c r="O66" s="16"/>
      <c r="Q66" s="12"/>
      <c r="R66" s="12"/>
      <c r="S66" s="30"/>
      <c r="T66" s="30"/>
    </row>
    <row r="67" spans="1:20" x14ac:dyDescent="0.2">
      <c r="A67" s="11" t="s">
        <v>58</v>
      </c>
      <c r="B67" s="42" t="s">
        <v>64</v>
      </c>
      <c r="C67" s="29"/>
      <c r="D67" s="29"/>
      <c r="E67" s="16"/>
      <c r="F67" s="16"/>
      <c r="G67" s="16"/>
      <c r="H67" s="16"/>
      <c r="I67" s="16"/>
      <c r="L67" s="12"/>
      <c r="M67" s="12"/>
      <c r="N67" s="16"/>
      <c r="O67" s="16"/>
      <c r="Q67" s="12"/>
      <c r="R67" s="12"/>
      <c r="S67" s="30"/>
      <c r="T67" s="30"/>
    </row>
    <row r="68" spans="1:20" x14ac:dyDescent="0.2">
      <c r="A68" s="2">
        <v>6</v>
      </c>
      <c r="B68" s="29">
        <f>G45</f>
        <v>1.8646551918231129</v>
      </c>
      <c r="C68" s="29"/>
      <c r="D68" s="29"/>
      <c r="E68" s="16"/>
      <c r="F68" s="16"/>
      <c r="G68" s="16"/>
      <c r="H68" s="16"/>
      <c r="I68" s="16"/>
      <c r="L68" s="12"/>
      <c r="M68" s="12"/>
      <c r="N68" s="16"/>
      <c r="O68" s="16"/>
      <c r="Q68" s="12"/>
      <c r="R68" s="12"/>
      <c r="S68" s="30"/>
      <c r="T68" s="30"/>
    </row>
    <row r="69" spans="1:20" x14ac:dyDescent="0.2">
      <c r="A69" s="11">
        <v>6</v>
      </c>
      <c r="B69" s="19">
        <f>H45</f>
        <v>1.4323275959115565</v>
      </c>
      <c r="C69" s="29"/>
      <c r="D69" s="29"/>
      <c r="E69" s="16"/>
      <c r="F69" s="16"/>
      <c r="G69" s="16"/>
      <c r="H69" s="16"/>
      <c r="I69" s="16"/>
      <c r="L69" s="12"/>
      <c r="M69" s="12"/>
      <c r="N69" s="16"/>
      <c r="O69" s="16"/>
      <c r="Q69" s="12"/>
      <c r="R69" s="12"/>
      <c r="S69" s="30"/>
      <c r="T69" s="30"/>
    </row>
    <row r="70" spans="1:20" x14ac:dyDescent="0.2">
      <c r="B70" s="29"/>
      <c r="C70" s="29"/>
      <c r="D70" s="29"/>
      <c r="E70" s="16"/>
      <c r="F70" s="16"/>
      <c r="G70" s="16"/>
      <c r="H70" s="16"/>
      <c r="I70" s="16"/>
      <c r="L70" s="12"/>
      <c r="M70" s="12"/>
      <c r="N70" s="16"/>
      <c r="O70" s="16"/>
      <c r="Q70" s="12"/>
      <c r="R70" s="12"/>
      <c r="S70" s="30"/>
      <c r="T70" s="30"/>
    </row>
    <row r="71" spans="1:20" x14ac:dyDescent="0.2">
      <c r="B71" s="29"/>
      <c r="C71" s="29"/>
      <c r="D71" s="29"/>
      <c r="E71" s="16"/>
      <c r="F71" s="16"/>
      <c r="G71" s="16"/>
      <c r="H71" s="16"/>
      <c r="I71" s="16"/>
      <c r="L71" s="12"/>
      <c r="M71" s="12"/>
      <c r="N71" s="16"/>
      <c r="O71" s="16"/>
      <c r="Q71" s="12"/>
      <c r="R71" s="12"/>
      <c r="S71" s="30"/>
      <c r="T71" s="30"/>
    </row>
    <row r="72" spans="1:20" x14ac:dyDescent="0.2">
      <c r="B72" s="29"/>
      <c r="C72" s="29"/>
      <c r="D72" s="29"/>
      <c r="E72" s="16"/>
      <c r="F72" s="16"/>
      <c r="G72" s="16"/>
      <c r="H72" s="16"/>
      <c r="I72" s="16"/>
      <c r="L72" s="12"/>
      <c r="M72" s="12"/>
      <c r="N72" s="16"/>
      <c r="O72" s="16"/>
      <c r="Q72" s="12"/>
      <c r="R72" s="12"/>
      <c r="S72" s="30"/>
      <c r="T72" s="30"/>
    </row>
    <row r="73" spans="1:20" x14ac:dyDescent="0.2">
      <c r="B73" s="29"/>
      <c r="C73" s="29"/>
      <c r="D73" s="29"/>
      <c r="E73" s="16"/>
      <c r="F73" s="16"/>
      <c r="G73" s="16"/>
      <c r="H73" s="16"/>
      <c r="I73" s="16"/>
      <c r="L73" s="12"/>
      <c r="M73" s="12"/>
      <c r="N73" s="16"/>
      <c r="O73" s="16"/>
      <c r="Q73" s="12"/>
      <c r="R73" s="12"/>
      <c r="S73" s="30"/>
      <c r="T73" s="30"/>
    </row>
    <row r="74" spans="1:20" x14ac:dyDescent="0.2">
      <c r="B74" s="29"/>
      <c r="C74" s="29"/>
      <c r="D74" s="29"/>
      <c r="E74" s="16"/>
      <c r="F74" s="16"/>
      <c r="G74" s="16"/>
      <c r="H74" s="16"/>
      <c r="I74" s="16"/>
      <c r="L74" s="12"/>
      <c r="M74" s="12"/>
      <c r="N74" s="16"/>
      <c r="O74" s="16"/>
      <c r="Q74" s="12"/>
      <c r="R74" s="12"/>
      <c r="S74" s="30"/>
      <c r="T74" s="30"/>
    </row>
    <row r="75" spans="1:20" x14ac:dyDescent="0.2">
      <c r="B75" s="29"/>
      <c r="C75" s="29"/>
      <c r="D75" s="29"/>
      <c r="E75" s="16"/>
      <c r="F75" s="16"/>
      <c r="G75" s="16"/>
      <c r="H75" s="16"/>
      <c r="I75" s="16"/>
      <c r="L75" s="12"/>
      <c r="M75" s="12"/>
      <c r="N75" s="16"/>
      <c r="O75" s="16"/>
      <c r="Q75" s="12"/>
      <c r="R75" s="12"/>
      <c r="S75" s="30"/>
      <c r="T75" s="30"/>
    </row>
    <row r="76" spans="1:20" x14ac:dyDescent="0.2">
      <c r="B76" s="29"/>
      <c r="C76" s="29"/>
      <c r="D76" s="29"/>
      <c r="E76" s="16"/>
      <c r="F76" s="16"/>
      <c r="G76" s="16"/>
      <c r="H76" s="16"/>
      <c r="I76" s="16"/>
      <c r="L76" s="12"/>
      <c r="M76" s="12"/>
      <c r="N76" s="16"/>
      <c r="O76" s="16"/>
      <c r="Q76" s="12"/>
      <c r="R76" s="12"/>
      <c r="S76" s="30"/>
      <c r="T76" s="30"/>
    </row>
    <row r="77" spans="1:20" x14ac:dyDescent="0.2">
      <c r="B77" s="29"/>
      <c r="C77" s="29"/>
      <c r="D77" s="29"/>
      <c r="E77" s="16"/>
      <c r="F77" s="16"/>
      <c r="G77" s="16"/>
      <c r="H77" s="16"/>
      <c r="I77" s="16"/>
      <c r="L77" s="12"/>
      <c r="M77" s="12"/>
      <c r="N77" s="16"/>
      <c r="O77" s="16"/>
      <c r="Q77" s="12"/>
      <c r="R77" s="12"/>
      <c r="S77" s="30"/>
      <c r="T77" s="30"/>
    </row>
    <row r="78" spans="1:20" x14ac:dyDescent="0.2">
      <c r="B78" s="29"/>
      <c r="C78" s="29"/>
      <c r="D78" s="29"/>
      <c r="E78" s="16"/>
      <c r="F78" s="16"/>
      <c r="G78" s="16"/>
      <c r="H78" s="16"/>
      <c r="I78" s="16"/>
      <c r="L78" s="12"/>
      <c r="M78" s="12"/>
      <c r="N78" s="16"/>
      <c r="O78" s="16"/>
      <c r="Q78" s="12"/>
      <c r="R78" s="12"/>
      <c r="S78" s="30"/>
      <c r="T78" s="30"/>
    </row>
    <row r="79" spans="1:20" x14ac:dyDescent="0.2">
      <c r="B79" s="29"/>
      <c r="C79" s="29"/>
      <c r="D79" s="29"/>
      <c r="E79" s="16"/>
      <c r="F79" s="16"/>
      <c r="G79" s="16"/>
      <c r="H79" s="16"/>
      <c r="I79" s="16"/>
      <c r="L79" s="12"/>
      <c r="M79" s="12"/>
      <c r="N79" s="16"/>
      <c r="O79" s="16"/>
      <c r="Q79" s="12"/>
      <c r="R79" s="12"/>
      <c r="S79" s="30"/>
      <c r="T79" s="30"/>
    </row>
    <row r="80" spans="1:20" x14ac:dyDescent="0.2">
      <c r="B80" s="29"/>
      <c r="C80" s="29"/>
      <c r="D80" s="29"/>
      <c r="E80" s="16"/>
      <c r="F80" s="16"/>
      <c r="G80" s="16"/>
      <c r="H80" s="16"/>
      <c r="I80" s="16"/>
      <c r="L80" s="12"/>
      <c r="M80" s="12"/>
      <c r="N80" s="16"/>
      <c r="O80" s="16"/>
      <c r="Q80" s="12"/>
      <c r="R80" s="12"/>
      <c r="S80" s="30"/>
      <c r="T80" s="30"/>
    </row>
    <row r="81" spans="1:20" x14ac:dyDescent="0.2">
      <c r="B81" s="29"/>
      <c r="C81" s="29"/>
      <c r="D81" s="29"/>
      <c r="E81" s="16"/>
      <c r="F81" s="16"/>
      <c r="G81" s="16"/>
      <c r="H81" s="16"/>
      <c r="I81" s="16"/>
      <c r="L81" s="12"/>
      <c r="M81" s="12"/>
      <c r="N81" s="16"/>
      <c r="O81" s="16"/>
      <c r="Q81" s="12"/>
      <c r="R81" s="12"/>
      <c r="S81" s="30"/>
      <c r="T81" s="30"/>
    </row>
    <row r="82" spans="1:20" x14ac:dyDescent="0.2">
      <c r="B82" s="29"/>
      <c r="C82" s="29"/>
      <c r="D82" s="29"/>
      <c r="E82" s="16"/>
      <c r="F82" s="16"/>
      <c r="G82" s="16"/>
      <c r="H82" s="16"/>
      <c r="I82" s="16"/>
      <c r="L82" s="12"/>
      <c r="M82" s="12"/>
      <c r="N82" s="16"/>
      <c r="O82" s="16"/>
      <c r="Q82" s="12"/>
      <c r="R82" s="12"/>
      <c r="S82" s="30"/>
      <c r="T82" s="30"/>
    </row>
    <row r="83" spans="1:20" x14ac:dyDescent="0.2">
      <c r="B83" s="29"/>
      <c r="C83" s="29"/>
      <c r="D83" s="29"/>
      <c r="E83" s="16"/>
      <c r="F83" s="16"/>
      <c r="G83" s="16"/>
      <c r="H83" s="16"/>
      <c r="I83" s="16"/>
      <c r="L83" s="12"/>
      <c r="M83" s="12"/>
      <c r="N83" s="16"/>
      <c r="O83" s="16"/>
      <c r="Q83" s="12"/>
      <c r="R83" s="12"/>
      <c r="S83" s="30"/>
      <c r="T83" s="30"/>
    </row>
    <row r="84" spans="1:20" x14ac:dyDescent="0.2">
      <c r="B84" s="29"/>
      <c r="C84" s="29"/>
      <c r="D84" s="29"/>
      <c r="E84" s="16"/>
      <c r="F84" s="16"/>
      <c r="G84" s="16"/>
      <c r="H84" s="16"/>
      <c r="I84" s="16"/>
      <c r="L84" s="12"/>
      <c r="M84" s="12"/>
      <c r="N84" s="16"/>
      <c r="O84" s="16"/>
      <c r="Q84" s="12"/>
      <c r="R84" s="12"/>
      <c r="S84" s="30"/>
      <c r="T84" s="30"/>
    </row>
    <row r="85" spans="1:20" x14ac:dyDescent="0.2">
      <c r="B85" s="29"/>
      <c r="C85" s="29"/>
      <c r="D85" s="29"/>
      <c r="E85" s="16"/>
      <c r="F85" s="16"/>
      <c r="G85" s="16"/>
      <c r="H85" s="16"/>
      <c r="I85" s="16"/>
      <c r="L85" s="12"/>
      <c r="M85" s="12"/>
      <c r="N85" s="16"/>
      <c r="O85" s="16"/>
      <c r="Q85" s="12"/>
      <c r="R85" s="12"/>
      <c r="S85" s="30"/>
      <c r="T85" s="30"/>
    </row>
    <row r="86" spans="1:20" x14ac:dyDescent="0.2">
      <c r="B86" s="29"/>
      <c r="C86" s="29"/>
      <c r="D86" s="29"/>
      <c r="E86" s="16"/>
      <c r="F86" s="16"/>
      <c r="G86" s="16"/>
      <c r="H86" s="16"/>
      <c r="I86" s="16"/>
      <c r="L86" s="12"/>
      <c r="M86" s="12"/>
      <c r="N86" s="16"/>
      <c r="O86" s="16"/>
      <c r="Q86" s="12"/>
      <c r="R86" s="12"/>
      <c r="S86" s="30"/>
      <c r="T86" s="30"/>
    </row>
    <row r="87" spans="1:20" x14ac:dyDescent="0.2">
      <c r="B87" s="29"/>
      <c r="C87" s="29"/>
      <c r="D87" s="29"/>
      <c r="E87" s="16"/>
      <c r="F87" s="16"/>
      <c r="G87" s="16"/>
      <c r="H87" s="16"/>
      <c r="I87" s="16"/>
      <c r="L87" s="12"/>
      <c r="M87" s="12"/>
      <c r="N87" s="16"/>
      <c r="O87" s="16"/>
      <c r="Q87" s="12"/>
      <c r="R87" s="12"/>
      <c r="S87" s="30"/>
      <c r="T87" s="30"/>
    </row>
    <row r="88" spans="1:20" x14ac:dyDescent="0.2">
      <c r="B88" s="29"/>
      <c r="C88" s="29"/>
      <c r="D88" s="29"/>
      <c r="E88" s="16"/>
      <c r="F88" s="16"/>
      <c r="G88" s="16"/>
      <c r="H88" s="16"/>
      <c r="I88" s="16"/>
      <c r="L88" s="12"/>
      <c r="M88" s="12"/>
      <c r="N88" s="16"/>
      <c r="O88" s="16"/>
      <c r="Q88" s="12"/>
      <c r="R88" s="12"/>
      <c r="S88" s="30"/>
      <c r="T88" s="30"/>
    </row>
    <row r="89" spans="1:20" x14ac:dyDescent="0.2">
      <c r="B89" s="29"/>
      <c r="C89" s="29"/>
      <c r="D89" s="29"/>
      <c r="E89" s="16"/>
      <c r="F89" s="16"/>
      <c r="G89" s="16"/>
      <c r="H89" s="16"/>
      <c r="I89" s="16"/>
      <c r="L89" s="12"/>
      <c r="M89" s="12"/>
      <c r="N89" s="16"/>
      <c r="O89" s="16"/>
      <c r="Q89" s="12"/>
      <c r="R89" s="12"/>
      <c r="S89" s="30"/>
      <c r="T89" s="30"/>
    </row>
    <row r="90" spans="1:20" x14ac:dyDescent="0.2">
      <c r="B90" s="29"/>
      <c r="C90" s="29"/>
      <c r="D90" s="29"/>
      <c r="E90" s="16"/>
      <c r="F90" s="16"/>
      <c r="G90" s="16"/>
      <c r="H90" s="16"/>
      <c r="I90" s="16"/>
      <c r="L90" s="12"/>
      <c r="M90" s="12"/>
      <c r="N90" s="16"/>
      <c r="O90" s="16"/>
      <c r="Q90" s="12"/>
      <c r="R90" s="12"/>
      <c r="S90" s="30"/>
      <c r="T90" s="30"/>
    </row>
    <row r="91" spans="1:20" x14ac:dyDescent="0.2">
      <c r="B91" s="29"/>
      <c r="C91" s="29"/>
      <c r="D91" s="29"/>
      <c r="E91" s="16"/>
      <c r="F91" s="16"/>
      <c r="G91" s="16"/>
      <c r="H91" s="16"/>
      <c r="I91" s="16"/>
      <c r="L91" s="12"/>
      <c r="M91" s="12"/>
      <c r="N91" s="16"/>
      <c r="O91" s="16"/>
      <c r="Q91" s="12"/>
      <c r="R91" s="12"/>
      <c r="S91" s="30"/>
      <c r="T91" s="30"/>
    </row>
    <row r="92" spans="1:20" ht="15.75" x14ac:dyDescent="0.2">
      <c r="A92" s="1" t="s">
        <v>120</v>
      </c>
      <c r="B92" s="29"/>
      <c r="C92" s="29"/>
      <c r="D92" s="29"/>
      <c r="E92" s="16"/>
      <c r="F92" s="16"/>
      <c r="G92" s="16"/>
      <c r="H92" s="16"/>
      <c r="I92" s="16"/>
      <c r="L92" s="12"/>
      <c r="M92" s="12"/>
      <c r="N92" s="16"/>
      <c r="O92" s="16"/>
      <c r="Q92" s="12"/>
      <c r="R92" s="12"/>
      <c r="S92" s="30"/>
      <c r="T92" s="30"/>
    </row>
    <row r="93" spans="1:20" x14ac:dyDescent="0.2">
      <c r="B93" s="29"/>
      <c r="C93" s="29"/>
      <c r="D93" s="29"/>
      <c r="E93" s="16"/>
      <c r="F93" s="16"/>
      <c r="G93" s="16"/>
      <c r="H93" s="16"/>
      <c r="I93" s="16"/>
      <c r="L93" s="12"/>
      <c r="M93" s="12"/>
      <c r="N93" s="16"/>
      <c r="O93" s="16"/>
      <c r="Q93" s="12"/>
      <c r="R93" s="12"/>
      <c r="S93" s="30"/>
      <c r="T93" s="30"/>
    </row>
    <row r="94" spans="1:20" x14ac:dyDescent="0.2">
      <c r="B94" s="29"/>
      <c r="C94" s="29"/>
      <c r="D94" s="29"/>
      <c r="E94" s="16"/>
      <c r="F94" s="16"/>
      <c r="G94" s="16"/>
      <c r="H94" s="16"/>
      <c r="I94" s="16"/>
      <c r="L94" s="12"/>
      <c r="M94" s="12"/>
      <c r="N94" s="16"/>
      <c r="O94" s="16"/>
      <c r="Q94" s="12"/>
      <c r="R94" s="12"/>
      <c r="S94" s="30"/>
      <c r="T94" s="30"/>
    </row>
    <row r="95" spans="1:20" x14ac:dyDescent="0.2">
      <c r="A95" s="37" t="s">
        <v>69</v>
      </c>
      <c r="B95" s="54"/>
      <c r="C95" s="29"/>
      <c r="D95" s="29"/>
      <c r="E95" s="16"/>
      <c r="F95" s="16"/>
      <c r="G95" s="16"/>
      <c r="H95" s="16"/>
      <c r="I95" s="16"/>
      <c r="L95" s="12"/>
      <c r="M95" s="12"/>
      <c r="N95" s="16"/>
      <c r="O95" s="16"/>
      <c r="Q95" s="12"/>
      <c r="R95" s="12"/>
      <c r="S95" s="30"/>
      <c r="T95" s="30"/>
    </row>
    <row r="96" spans="1:20" ht="25.5" x14ac:dyDescent="0.2">
      <c r="A96" s="37" t="s">
        <v>58</v>
      </c>
      <c r="B96" s="55" t="s">
        <v>70</v>
      </c>
      <c r="C96" s="29"/>
      <c r="D96" s="29"/>
      <c r="E96" s="16"/>
      <c r="F96" s="16"/>
      <c r="G96" s="16"/>
      <c r="H96" s="16"/>
      <c r="I96" s="16"/>
      <c r="L96" s="12"/>
      <c r="M96" s="12"/>
      <c r="N96" s="16"/>
      <c r="O96" s="16"/>
      <c r="Q96" s="12"/>
      <c r="R96" s="12"/>
      <c r="S96" s="30"/>
      <c r="T96" s="30"/>
    </row>
    <row r="97" spans="1:20" x14ac:dyDescent="0.2">
      <c r="A97" s="35">
        <v>6</v>
      </c>
      <c r="B97" s="56">
        <f>D45</f>
        <v>7.5212344356955854E-2</v>
      </c>
      <c r="C97" s="29"/>
      <c r="D97" s="29"/>
      <c r="E97" s="16"/>
      <c r="F97" s="16"/>
      <c r="G97" s="16"/>
      <c r="H97" s="16"/>
      <c r="I97" s="16"/>
      <c r="L97" s="12"/>
      <c r="M97" s="12"/>
      <c r="N97" s="16"/>
      <c r="O97" s="16"/>
      <c r="Q97" s="12"/>
      <c r="R97" s="12"/>
      <c r="S97" s="30"/>
      <c r="T97" s="30"/>
    </row>
    <row r="98" spans="1:20" x14ac:dyDescent="0.2">
      <c r="A98" s="37">
        <v>6</v>
      </c>
      <c r="B98" s="57">
        <f>E45</f>
        <v>0.15221913589649194</v>
      </c>
      <c r="C98" s="29"/>
      <c r="D98" s="29"/>
      <c r="E98" s="50"/>
      <c r="F98" s="50"/>
      <c r="G98" s="16"/>
      <c r="H98" s="16"/>
      <c r="I98" s="16"/>
      <c r="L98" s="12"/>
      <c r="M98" s="12"/>
      <c r="N98" s="16"/>
      <c r="O98" s="16"/>
      <c r="Q98" s="12"/>
      <c r="R98" s="12"/>
      <c r="S98" s="30"/>
      <c r="T98" s="30"/>
    </row>
    <row r="99" spans="1:20" x14ac:dyDescent="0.2">
      <c r="B99" s="29"/>
      <c r="C99" s="29"/>
      <c r="D99" s="26"/>
      <c r="E99" s="50"/>
      <c r="F99" s="50"/>
      <c r="G99" s="16"/>
      <c r="H99" s="16"/>
      <c r="I99" s="16"/>
      <c r="L99" s="12"/>
      <c r="M99" s="12"/>
      <c r="N99" s="16"/>
      <c r="O99" s="16"/>
      <c r="Q99" s="12"/>
      <c r="R99" s="12"/>
      <c r="S99" s="30"/>
      <c r="T99" s="30"/>
    </row>
    <row r="100" spans="1:20" x14ac:dyDescent="0.2">
      <c r="A100" s="11" t="s">
        <v>63</v>
      </c>
      <c r="B100" s="27"/>
      <c r="C100" s="29"/>
      <c r="D100" s="29"/>
      <c r="E100" s="58"/>
      <c r="F100" s="50"/>
      <c r="G100" s="16"/>
      <c r="H100" s="16"/>
      <c r="I100" s="16"/>
      <c r="L100" s="12"/>
      <c r="M100" s="12"/>
      <c r="N100" s="16"/>
      <c r="O100" s="16"/>
      <c r="Q100" s="12"/>
      <c r="R100" s="12"/>
      <c r="S100" s="30"/>
      <c r="T100" s="30"/>
    </row>
    <row r="101" spans="1:20" x14ac:dyDescent="0.2">
      <c r="A101" s="11" t="s">
        <v>58</v>
      </c>
      <c r="B101" s="42" t="s">
        <v>64</v>
      </c>
      <c r="C101" s="29"/>
      <c r="D101" s="29"/>
      <c r="E101" s="16"/>
      <c r="F101" s="16"/>
      <c r="G101" s="16"/>
      <c r="H101" s="16"/>
      <c r="I101" s="16"/>
      <c r="L101" s="12"/>
      <c r="M101" s="12"/>
      <c r="N101" s="16"/>
      <c r="O101" s="16"/>
      <c r="Q101" s="12"/>
      <c r="R101" s="12"/>
      <c r="S101" s="30"/>
      <c r="T101" s="30"/>
    </row>
    <row r="102" spans="1:20" x14ac:dyDescent="0.2">
      <c r="A102" s="2">
        <v>6</v>
      </c>
      <c r="B102" s="29">
        <f>G45</f>
        <v>1.8646551918231129</v>
      </c>
      <c r="C102" s="29"/>
      <c r="D102" s="29"/>
      <c r="E102" s="16"/>
      <c r="F102" s="16"/>
      <c r="G102" s="16"/>
      <c r="H102" s="16"/>
      <c r="I102" s="16"/>
      <c r="L102" s="12"/>
      <c r="M102" s="12"/>
      <c r="N102" s="16"/>
      <c r="O102" s="16"/>
      <c r="Q102" s="12"/>
      <c r="R102" s="12"/>
      <c r="S102" s="30"/>
      <c r="T102" s="30"/>
    </row>
    <row r="103" spans="1:20" x14ac:dyDescent="0.2">
      <c r="A103" s="11">
        <v>7</v>
      </c>
      <c r="B103" s="19">
        <f>H46</f>
        <v>1.3759370399230928</v>
      </c>
      <c r="C103" s="29"/>
      <c r="D103" s="29"/>
      <c r="E103" s="16"/>
      <c r="F103" s="16"/>
      <c r="G103" s="16"/>
      <c r="H103" s="16"/>
      <c r="I103" s="16"/>
      <c r="L103" s="12"/>
      <c r="M103" s="12"/>
      <c r="N103" s="16"/>
      <c r="O103" s="16"/>
      <c r="Q103" s="12"/>
      <c r="R103" s="12"/>
      <c r="S103" s="30"/>
      <c r="T103" s="30"/>
    </row>
    <row r="104" spans="1:20" x14ac:dyDescent="0.2">
      <c r="B104" s="29"/>
      <c r="C104" s="29"/>
      <c r="D104" s="29"/>
      <c r="E104" s="16"/>
      <c r="F104" s="16"/>
      <c r="G104" s="16"/>
      <c r="H104" s="16"/>
      <c r="I104" s="16"/>
      <c r="L104" s="12"/>
      <c r="M104" s="12"/>
      <c r="N104" s="16"/>
      <c r="O104" s="16"/>
      <c r="Q104" s="12"/>
      <c r="R104" s="12"/>
      <c r="S104" s="30"/>
      <c r="T104" s="30"/>
    </row>
    <row r="105" spans="1:20" x14ac:dyDescent="0.2">
      <c r="B105" s="29"/>
      <c r="C105" s="29"/>
      <c r="D105" s="29"/>
      <c r="E105" s="16"/>
      <c r="F105" s="16"/>
      <c r="G105" s="16"/>
      <c r="H105" s="16"/>
      <c r="I105" s="16"/>
      <c r="L105" s="12"/>
      <c r="M105" s="12"/>
      <c r="N105" s="16"/>
      <c r="O105" s="16"/>
      <c r="Q105" s="12"/>
      <c r="R105" s="12"/>
      <c r="S105" s="30"/>
      <c r="T105" s="30"/>
    </row>
    <row r="106" spans="1:20" x14ac:dyDescent="0.2">
      <c r="B106" s="29"/>
      <c r="C106" s="29"/>
      <c r="D106" s="29"/>
      <c r="E106" s="16"/>
      <c r="F106" s="16"/>
      <c r="G106" s="16"/>
      <c r="H106" s="16"/>
      <c r="I106" s="16"/>
      <c r="L106" s="12"/>
      <c r="M106" s="12"/>
      <c r="N106" s="16"/>
      <c r="O106" s="16"/>
      <c r="Q106" s="12"/>
      <c r="R106" s="12"/>
      <c r="S106" s="30"/>
      <c r="T106" s="30"/>
    </row>
    <row r="107" spans="1:20" x14ac:dyDescent="0.2">
      <c r="B107" s="29"/>
      <c r="C107" s="29"/>
      <c r="D107" s="29"/>
      <c r="E107" s="16"/>
      <c r="F107" s="16"/>
      <c r="G107" s="16"/>
      <c r="H107" s="16"/>
      <c r="I107" s="16"/>
      <c r="L107" s="12"/>
      <c r="M107" s="12"/>
      <c r="N107" s="16"/>
      <c r="O107" s="16"/>
      <c r="Q107" s="12"/>
      <c r="R107" s="12"/>
      <c r="S107" s="30"/>
      <c r="T107" s="30"/>
    </row>
    <row r="108" spans="1:20" x14ac:dyDescent="0.2">
      <c r="B108" s="29"/>
      <c r="C108" s="29"/>
      <c r="D108" s="29"/>
      <c r="E108" s="16"/>
      <c r="F108" s="16"/>
      <c r="G108" s="16"/>
      <c r="H108" s="16"/>
      <c r="I108" s="16"/>
      <c r="L108" s="12"/>
      <c r="M108" s="12"/>
      <c r="N108" s="16"/>
      <c r="O108" s="16"/>
      <c r="Q108" s="12"/>
      <c r="R108" s="12"/>
      <c r="S108" s="30"/>
      <c r="T108" s="30"/>
    </row>
    <row r="109" spans="1:20" x14ac:dyDescent="0.2">
      <c r="B109" s="29"/>
      <c r="C109" s="29"/>
      <c r="D109" s="29"/>
      <c r="E109" s="16"/>
      <c r="F109" s="16"/>
      <c r="G109" s="16"/>
      <c r="H109" s="16"/>
      <c r="I109" s="16"/>
      <c r="L109" s="12"/>
      <c r="M109" s="12"/>
      <c r="N109" s="16"/>
      <c r="O109" s="16"/>
      <c r="Q109" s="12"/>
      <c r="R109" s="12"/>
      <c r="S109" s="30"/>
      <c r="T109" s="30"/>
    </row>
    <row r="110" spans="1:20" x14ac:dyDescent="0.2">
      <c r="B110" s="29"/>
      <c r="C110" s="29"/>
      <c r="D110" s="29"/>
      <c r="E110" s="16"/>
      <c r="F110" s="16"/>
      <c r="G110" s="16"/>
      <c r="H110" s="16"/>
      <c r="I110" s="16"/>
      <c r="L110" s="12"/>
      <c r="M110" s="12"/>
      <c r="N110" s="16"/>
      <c r="O110" s="16"/>
      <c r="Q110" s="12"/>
      <c r="R110" s="12"/>
      <c r="S110" s="30"/>
      <c r="T110" s="30"/>
    </row>
    <row r="111" spans="1:20" x14ac:dyDescent="0.2">
      <c r="B111" s="29"/>
      <c r="C111" s="29"/>
      <c r="D111" s="29"/>
      <c r="E111" s="16"/>
      <c r="F111" s="16"/>
      <c r="G111" s="16"/>
      <c r="H111" s="16"/>
      <c r="I111" s="16"/>
      <c r="L111" s="12"/>
      <c r="M111" s="12"/>
      <c r="N111" s="16"/>
      <c r="O111" s="16"/>
      <c r="Q111" s="12"/>
      <c r="R111" s="12"/>
      <c r="S111" s="30"/>
      <c r="T111" s="30"/>
    </row>
    <row r="112" spans="1:20" x14ac:dyDescent="0.2">
      <c r="B112" s="29"/>
      <c r="C112" s="29"/>
      <c r="D112" s="29"/>
      <c r="E112" s="16"/>
      <c r="F112" s="16"/>
      <c r="G112" s="16"/>
      <c r="H112" s="16"/>
      <c r="I112" s="16"/>
      <c r="L112" s="12"/>
      <c r="M112" s="12"/>
      <c r="N112" s="16"/>
      <c r="O112" s="16"/>
      <c r="Q112" s="12"/>
      <c r="R112" s="12"/>
      <c r="S112" s="30"/>
      <c r="T112" s="30"/>
    </row>
    <row r="113" spans="1:20" x14ac:dyDescent="0.2">
      <c r="B113" s="29"/>
      <c r="C113" s="29"/>
      <c r="D113" s="29"/>
      <c r="E113" s="16"/>
      <c r="F113" s="16"/>
      <c r="G113" s="16"/>
      <c r="H113" s="16"/>
      <c r="I113" s="16"/>
      <c r="L113" s="12"/>
      <c r="M113" s="12"/>
      <c r="N113" s="16"/>
      <c r="O113" s="16"/>
      <c r="Q113" s="12"/>
      <c r="R113" s="12"/>
      <c r="S113" s="30"/>
      <c r="T113" s="30"/>
    </row>
    <row r="114" spans="1:20" x14ac:dyDescent="0.2">
      <c r="B114" s="29"/>
      <c r="C114" s="29"/>
      <c r="D114" s="29"/>
      <c r="E114" s="16"/>
      <c r="F114" s="16"/>
      <c r="G114" s="16"/>
      <c r="H114" s="16"/>
      <c r="I114" s="16"/>
      <c r="L114" s="12"/>
      <c r="M114" s="12"/>
      <c r="N114" s="16"/>
      <c r="O114" s="16"/>
      <c r="Q114" s="12"/>
      <c r="R114" s="12"/>
      <c r="S114" s="30"/>
      <c r="T114" s="30"/>
    </row>
    <row r="115" spans="1:20" x14ac:dyDescent="0.2">
      <c r="B115" s="29"/>
      <c r="C115" s="29"/>
      <c r="D115" s="29"/>
      <c r="E115" s="16"/>
      <c r="F115" s="16"/>
      <c r="G115" s="16"/>
      <c r="H115" s="16"/>
      <c r="I115" s="16"/>
      <c r="L115" s="12"/>
      <c r="M115" s="12"/>
      <c r="N115" s="16"/>
      <c r="O115" s="16"/>
      <c r="Q115" s="12"/>
      <c r="R115" s="12"/>
      <c r="S115" s="30"/>
      <c r="T115" s="30"/>
    </row>
    <row r="116" spans="1:20" x14ac:dyDescent="0.2">
      <c r="B116" s="29"/>
      <c r="C116" s="29"/>
      <c r="D116" s="29"/>
      <c r="E116" s="16"/>
      <c r="F116" s="16"/>
      <c r="G116" s="16"/>
      <c r="H116" s="16"/>
      <c r="I116" s="16"/>
      <c r="L116" s="12"/>
      <c r="M116" s="12"/>
      <c r="N116" s="16"/>
      <c r="O116" s="16"/>
      <c r="Q116" s="12"/>
      <c r="R116" s="12"/>
      <c r="S116" s="30"/>
      <c r="T116" s="30"/>
    </row>
    <row r="117" spans="1:20" x14ac:dyDescent="0.2">
      <c r="B117" s="29"/>
      <c r="C117" s="29"/>
      <c r="D117" s="29"/>
      <c r="E117" s="16"/>
      <c r="F117" s="16"/>
      <c r="G117" s="16"/>
      <c r="H117" s="16"/>
      <c r="I117" s="16"/>
      <c r="L117" s="12"/>
      <c r="M117" s="12"/>
      <c r="N117" s="16"/>
      <c r="O117" s="16"/>
      <c r="Q117" s="12"/>
      <c r="R117" s="12"/>
      <c r="S117" s="30"/>
      <c r="T117" s="30"/>
    </row>
    <row r="118" spans="1:20" x14ac:dyDescent="0.2">
      <c r="B118" s="29"/>
      <c r="C118" s="29"/>
      <c r="D118" s="29"/>
      <c r="E118" s="16"/>
      <c r="F118" s="16"/>
      <c r="G118" s="16"/>
      <c r="H118" s="16"/>
      <c r="I118" s="16"/>
      <c r="L118" s="12"/>
      <c r="M118" s="12"/>
      <c r="N118" s="16"/>
      <c r="O118" s="16"/>
      <c r="Q118" s="12"/>
      <c r="R118" s="12"/>
      <c r="S118" s="30"/>
      <c r="T118" s="30"/>
    </row>
    <row r="119" spans="1:20" x14ac:dyDescent="0.2">
      <c r="B119" s="29"/>
      <c r="C119" s="29"/>
      <c r="D119" s="29"/>
      <c r="E119" s="16"/>
      <c r="F119" s="16"/>
      <c r="G119" s="16"/>
      <c r="H119" s="16"/>
      <c r="I119" s="16"/>
      <c r="L119" s="12"/>
      <c r="M119" s="12"/>
      <c r="N119" s="16"/>
      <c r="O119" s="16"/>
      <c r="Q119" s="12"/>
      <c r="R119" s="12"/>
      <c r="S119" s="30"/>
      <c r="T119" s="30"/>
    </row>
    <row r="120" spans="1:20" x14ac:dyDescent="0.2">
      <c r="B120" s="29"/>
      <c r="C120" s="29"/>
      <c r="D120" s="29"/>
      <c r="E120" s="16"/>
      <c r="F120" s="16"/>
      <c r="G120" s="16"/>
      <c r="H120" s="16"/>
      <c r="I120" s="16"/>
      <c r="L120" s="12"/>
      <c r="M120" s="12"/>
      <c r="N120" s="16"/>
      <c r="O120" s="16"/>
      <c r="Q120" s="12"/>
      <c r="R120" s="12"/>
      <c r="S120" s="30"/>
      <c r="T120" s="30"/>
    </row>
    <row r="121" spans="1:20" x14ac:dyDescent="0.2">
      <c r="B121" s="29"/>
      <c r="C121" s="29"/>
      <c r="D121" s="29"/>
      <c r="E121" s="16"/>
      <c r="F121" s="16"/>
      <c r="G121" s="16"/>
      <c r="H121" s="16"/>
      <c r="I121" s="16"/>
      <c r="L121" s="12"/>
      <c r="M121" s="12"/>
      <c r="N121" s="16"/>
      <c r="O121" s="16"/>
      <c r="Q121" s="12"/>
      <c r="R121" s="12"/>
      <c r="S121" s="30"/>
      <c r="T121" s="30"/>
    </row>
    <row r="122" spans="1:20" x14ac:dyDescent="0.2">
      <c r="B122" s="29"/>
      <c r="C122" s="29"/>
      <c r="D122" s="29"/>
      <c r="E122" s="16"/>
      <c r="F122" s="16"/>
      <c r="G122" s="16"/>
      <c r="H122" s="16"/>
      <c r="I122" s="16"/>
      <c r="L122" s="12"/>
      <c r="M122" s="12"/>
      <c r="N122" s="16"/>
      <c r="O122" s="16"/>
      <c r="Q122" s="12"/>
      <c r="R122" s="12"/>
      <c r="S122" s="30"/>
      <c r="T122" s="30"/>
    </row>
    <row r="123" spans="1:20" x14ac:dyDescent="0.2">
      <c r="B123" s="29"/>
      <c r="C123" s="29"/>
      <c r="D123" s="29"/>
      <c r="E123" s="16"/>
      <c r="F123" s="16"/>
      <c r="G123" s="16"/>
      <c r="H123" s="16"/>
      <c r="I123" s="16"/>
      <c r="L123" s="12"/>
      <c r="M123" s="12"/>
      <c r="N123" s="16"/>
      <c r="O123" s="16"/>
      <c r="Q123" s="12"/>
      <c r="R123" s="12"/>
      <c r="S123" s="30"/>
      <c r="T123" s="30"/>
    </row>
    <row r="124" spans="1:20" x14ac:dyDescent="0.2">
      <c r="B124" s="29"/>
      <c r="C124" s="29"/>
      <c r="D124" s="29"/>
      <c r="E124" s="16"/>
      <c r="F124" s="16"/>
      <c r="G124" s="16"/>
      <c r="H124" s="16"/>
      <c r="I124" s="16"/>
      <c r="L124" s="12"/>
      <c r="M124" s="12"/>
      <c r="N124" s="16"/>
      <c r="O124" s="16"/>
      <c r="Q124" s="12"/>
      <c r="R124" s="12"/>
      <c r="S124" s="30"/>
      <c r="T124" s="30"/>
    </row>
    <row r="125" spans="1:20" x14ac:dyDescent="0.2">
      <c r="B125" s="29"/>
      <c r="C125" s="29"/>
      <c r="D125" s="29"/>
      <c r="E125" s="16"/>
      <c r="F125" s="16"/>
      <c r="G125" s="16"/>
      <c r="H125" s="16"/>
      <c r="I125" s="16"/>
      <c r="L125" s="12"/>
      <c r="M125" s="12"/>
      <c r="N125" s="16"/>
      <c r="O125" s="16"/>
      <c r="Q125" s="12"/>
      <c r="R125" s="12"/>
      <c r="S125" s="30"/>
      <c r="T125" s="30"/>
    </row>
    <row r="126" spans="1:20" ht="15.75" x14ac:dyDescent="0.2">
      <c r="A126" s="1" t="s">
        <v>121</v>
      </c>
      <c r="B126" s="29"/>
      <c r="C126" s="29"/>
      <c r="D126" s="29"/>
      <c r="E126" s="16"/>
      <c r="F126" s="16"/>
      <c r="G126" s="16"/>
      <c r="H126" s="16"/>
      <c r="I126" s="16"/>
      <c r="L126" s="12"/>
      <c r="M126" s="12"/>
      <c r="N126" s="16"/>
      <c r="O126" s="16"/>
      <c r="Q126" s="12"/>
      <c r="R126" s="12"/>
      <c r="S126" s="30"/>
      <c r="T126" s="30"/>
    </row>
    <row r="127" spans="1:20" x14ac:dyDescent="0.2">
      <c r="B127" s="29"/>
      <c r="C127" s="29"/>
      <c r="D127" s="29"/>
      <c r="E127" s="16"/>
      <c r="F127" s="16"/>
      <c r="G127" s="16"/>
      <c r="H127" s="16"/>
      <c r="I127" s="16"/>
      <c r="L127" s="12"/>
      <c r="M127" s="12"/>
      <c r="N127" s="16"/>
      <c r="O127" s="16"/>
      <c r="Q127" s="12"/>
      <c r="R127" s="12"/>
      <c r="S127" s="30"/>
      <c r="T127" s="30"/>
    </row>
    <row r="128" spans="1:20" x14ac:dyDescent="0.2">
      <c r="B128" s="29"/>
      <c r="C128" s="29"/>
      <c r="D128" s="29"/>
      <c r="E128" s="16"/>
      <c r="F128" s="16"/>
      <c r="G128" s="16"/>
      <c r="H128" s="16"/>
      <c r="I128" s="16"/>
      <c r="L128" s="12"/>
      <c r="M128" s="12"/>
      <c r="N128" s="16"/>
      <c r="O128" s="16"/>
      <c r="Q128" s="12"/>
      <c r="R128" s="12"/>
      <c r="S128" s="30"/>
      <c r="T128" s="30"/>
    </row>
    <row r="129" spans="2:20" x14ac:dyDescent="0.2">
      <c r="B129" s="29"/>
      <c r="C129" s="29"/>
      <c r="D129" s="29"/>
      <c r="E129" s="16"/>
      <c r="F129" s="16"/>
      <c r="G129" s="16"/>
      <c r="H129" s="16"/>
      <c r="I129" s="16"/>
      <c r="L129" s="12"/>
      <c r="M129" s="12"/>
      <c r="N129" s="16"/>
      <c r="O129" s="16"/>
      <c r="Q129" s="12"/>
      <c r="R129" s="12"/>
      <c r="S129" s="30"/>
      <c r="T129" s="30"/>
    </row>
    <row r="130" spans="2:20" x14ac:dyDescent="0.2">
      <c r="B130" s="29"/>
      <c r="C130" s="29"/>
      <c r="D130" s="29"/>
      <c r="E130" s="16"/>
      <c r="F130" s="16"/>
      <c r="G130" s="16"/>
      <c r="H130" s="16"/>
      <c r="I130" s="16"/>
      <c r="L130" s="12"/>
      <c r="M130" s="12"/>
      <c r="N130" s="16"/>
      <c r="O130" s="16"/>
      <c r="Q130" s="12"/>
      <c r="R130" s="12"/>
      <c r="S130" s="30"/>
      <c r="T130" s="30"/>
    </row>
    <row r="131" spans="2:20" x14ac:dyDescent="0.2">
      <c r="B131" s="29"/>
      <c r="C131" s="29"/>
      <c r="D131" s="29"/>
      <c r="E131" s="16"/>
      <c r="F131" s="16"/>
      <c r="G131" s="16"/>
      <c r="H131" s="16"/>
      <c r="I131" s="16"/>
      <c r="L131" s="12"/>
      <c r="M131" s="12"/>
      <c r="N131" s="16"/>
      <c r="O131" s="16"/>
      <c r="Q131" s="12"/>
      <c r="R131" s="12"/>
      <c r="S131" s="30"/>
      <c r="T131" s="30"/>
    </row>
    <row r="132" spans="2:20" x14ac:dyDescent="0.2">
      <c r="B132" s="29"/>
      <c r="C132" s="29"/>
      <c r="D132" s="29"/>
      <c r="E132" s="16"/>
      <c r="F132" s="16"/>
      <c r="G132" s="16"/>
      <c r="H132" s="16"/>
      <c r="I132" s="16"/>
      <c r="L132" s="12"/>
      <c r="M132" s="12"/>
      <c r="N132" s="16"/>
      <c r="O132" s="16"/>
      <c r="Q132" s="12"/>
      <c r="R132" s="12"/>
      <c r="S132" s="30"/>
      <c r="T132" s="30"/>
    </row>
    <row r="133" spans="2:20" x14ac:dyDescent="0.2">
      <c r="B133" s="29"/>
      <c r="C133" s="29"/>
      <c r="D133" s="29"/>
      <c r="E133" s="16"/>
      <c r="F133" s="16"/>
      <c r="G133" s="16"/>
      <c r="H133" s="16"/>
      <c r="I133" s="16"/>
      <c r="L133" s="12"/>
      <c r="M133" s="12"/>
      <c r="N133" s="16"/>
      <c r="O133" s="16"/>
      <c r="Q133" s="12"/>
      <c r="R133" s="12"/>
      <c r="S133" s="30"/>
      <c r="T133" s="30"/>
    </row>
    <row r="134" spans="2:20" x14ac:dyDescent="0.2">
      <c r="B134" s="29"/>
      <c r="C134" s="29"/>
      <c r="D134" s="29"/>
      <c r="E134" s="16"/>
      <c r="F134" s="16"/>
      <c r="G134" s="16"/>
      <c r="H134" s="16"/>
      <c r="I134" s="16"/>
      <c r="L134" s="12"/>
      <c r="M134" s="12"/>
      <c r="N134" s="16"/>
      <c r="O134" s="16"/>
      <c r="Q134" s="12"/>
      <c r="R134" s="12"/>
      <c r="S134" s="30"/>
      <c r="T134" s="30"/>
    </row>
    <row r="135" spans="2:20" x14ac:dyDescent="0.2">
      <c r="B135" s="29"/>
      <c r="C135" s="29"/>
      <c r="D135" s="29"/>
      <c r="E135" s="16"/>
      <c r="F135" s="16"/>
      <c r="G135" s="16"/>
      <c r="H135" s="16"/>
      <c r="I135" s="16"/>
      <c r="M135" s="12"/>
      <c r="N135" s="16"/>
      <c r="O135" s="16"/>
      <c r="Q135" s="12"/>
      <c r="R135" s="12"/>
      <c r="S135" s="30"/>
      <c r="T135" s="30"/>
    </row>
  </sheetData>
  <mergeCells count="24">
    <mergeCell ref="B33:D33"/>
    <mergeCell ref="E33:G33"/>
    <mergeCell ref="H33:J33"/>
    <mergeCell ref="B34:D34"/>
    <mergeCell ref="E34:G34"/>
    <mergeCell ref="H34:J34"/>
    <mergeCell ref="B31:D31"/>
    <mergeCell ref="E31:G31"/>
    <mergeCell ref="H31:J31"/>
    <mergeCell ref="B32:D32"/>
    <mergeCell ref="E32:G32"/>
    <mergeCell ref="H32:J32"/>
    <mergeCell ref="B29:D29"/>
    <mergeCell ref="E29:G29"/>
    <mergeCell ref="H29:J29"/>
    <mergeCell ref="B30:D30"/>
    <mergeCell ref="E30:G30"/>
    <mergeCell ref="H30:J30"/>
    <mergeCell ref="B27:D27"/>
    <mergeCell ref="E27:G27"/>
    <mergeCell ref="H27:J27"/>
    <mergeCell ref="B28:D28"/>
    <mergeCell ref="E28:G28"/>
    <mergeCell ref="H28:J28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8786" r:id="rId4">
          <objectPr defaultSize="0" autoPict="0" r:id="rId5">
            <anchor moveWithCells="1" sizeWithCells="1">
              <from>
                <xdr:col>1</xdr:col>
                <xdr:colOff>1028700</xdr:colOff>
                <xdr:row>30</xdr:row>
                <xdr:rowOff>19050</xdr:rowOff>
              </from>
              <to>
                <xdr:col>2</xdr:col>
                <xdr:colOff>504825</xdr:colOff>
                <xdr:row>30</xdr:row>
                <xdr:rowOff>419100</xdr:rowOff>
              </to>
            </anchor>
          </objectPr>
        </oleObject>
      </mc:Choice>
      <mc:Fallback>
        <oleObject progId="Equation.3" shapeId="28786" r:id="rId4"/>
      </mc:Fallback>
    </mc:AlternateContent>
    <mc:AlternateContent xmlns:mc="http://schemas.openxmlformats.org/markup-compatibility/2006">
      <mc:Choice Requires="x14">
        <oleObject progId="Equation.3" shapeId="28787" r:id="rId6">
          <objectPr defaultSize="0" autoPict="0" r:id="rId7">
            <anchor moveWithCells="1" sizeWithCells="1">
              <from>
                <xdr:col>1</xdr:col>
                <xdr:colOff>790575</xdr:colOff>
                <xdr:row>33</xdr:row>
                <xdr:rowOff>66675</xdr:rowOff>
              </from>
              <to>
                <xdr:col>3</xdr:col>
                <xdr:colOff>276225</xdr:colOff>
                <xdr:row>33</xdr:row>
                <xdr:rowOff>485775</xdr:rowOff>
              </to>
            </anchor>
          </objectPr>
        </oleObject>
      </mc:Choice>
      <mc:Fallback>
        <oleObject progId="Equation.3" shapeId="28787" r:id="rId6"/>
      </mc:Fallback>
    </mc:AlternateContent>
    <mc:AlternateContent xmlns:mc="http://schemas.openxmlformats.org/markup-compatibility/2006">
      <mc:Choice Requires="x14">
        <oleObject progId="Equation.DSMT4" shapeId="28788" r:id="rId8">
          <objectPr defaultSize="0" autoPict="0" r:id="rId9">
            <anchor moveWithCells="1" sizeWithCells="1">
              <from>
                <xdr:col>1</xdr:col>
                <xdr:colOff>733425</xdr:colOff>
                <xdr:row>32</xdr:row>
                <xdr:rowOff>38100</xdr:rowOff>
              </from>
              <to>
                <xdr:col>3</xdr:col>
                <xdr:colOff>247650</xdr:colOff>
                <xdr:row>32</xdr:row>
                <xdr:rowOff>485775</xdr:rowOff>
              </to>
            </anchor>
          </objectPr>
        </oleObject>
      </mc:Choice>
      <mc:Fallback>
        <oleObject progId="Equation.DSMT4" shapeId="28788" r:id="rId8"/>
      </mc:Fallback>
    </mc:AlternateContent>
    <mc:AlternateContent xmlns:mc="http://schemas.openxmlformats.org/markup-compatibility/2006">
      <mc:Choice Requires="x14">
        <oleObject progId="Equation.DSMT4" shapeId="28789" r:id="rId10">
          <objectPr defaultSize="0" autoPict="0" r:id="rId11">
            <anchor moveWithCells="1" sizeWithCells="1">
              <from>
                <xdr:col>7</xdr:col>
                <xdr:colOff>219075</xdr:colOff>
                <xdr:row>27</xdr:row>
                <xdr:rowOff>19050</xdr:rowOff>
              </from>
              <to>
                <xdr:col>9</xdr:col>
                <xdr:colOff>762000</xdr:colOff>
                <xdr:row>28</xdr:row>
                <xdr:rowOff>123825</xdr:rowOff>
              </to>
            </anchor>
          </objectPr>
        </oleObject>
      </mc:Choice>
      <mc:Fallback>
        <oleObject progId="Equation.DSMT4" shapeId="28789" r:id="rId10"/>
      </mc:Fallback>
    </mc:AlternateContent>
    <mc:AlternateContent xmlns:mc="http://schemas.openxmlformats.org/markup-compatibility/2006">
      <mc:Choice Requires="x14">
        <oleObject progId="Equation.DSMT4" shapeId="28790" r:id="rId12">
          <objectPr defaultSize="0" autoPict="0" r:id="rId13">
            <anchor moveWithCells="1" sizeWithCells="1">
              <from>
                <xdr:col>7</xdr:col>
                <xdr:colOff>666750</xdr:colOff>
                <xdr:row>28</xdr:row>
                <xdr:rowOff>66675</xdr:rowOff>
              </from>
              <to>
                <xdr:col>9</xdr:col>
                <xdr:colOff>257175</xdr:colOff>
                <xdr:row>28</xdr:row>
                <xdr:rowOff>495300</xdr:rowOff>
              </to>
            </anchor>
          </objectPr>
        </oleObject>
      </mc:Choice>
      <mc:Fallback>
        <oleObject progId="Equation.DSMT4" shapeId="28790" r:id="rId12"/>
      </mc:Fallback>
    </mc:AlternateContent>
    <mc:AlternateContent xmlns:mc="http://schemas.openxmlformats.org/markup-compatibility/2006">
      <mc:Choice Requires="x14">
        <oleObject progId="Equation.DSMT4" shapeId="28791" r:id="rId14">
          <objectPr defaultSize="0" autoPict="0" r:id="rId15">
            <anchor moveWithCells="1" sizeWithCells="1">
              <from>
                <xdr:col>1</xdr:col>
                <xdr:colOff>752475</xdr:colOff>
                <xdr:row>27</xdr:row>
                <xdr:rowOff>114300</xdr:rowOff>
              </from>
              <to>
                <xdr:col>3</xdr:col>
                <xdr:colOff>561975</xdr:colOff>
                <xdr:row>27</xdr:row>
                <xdr:rowOff>371475</xdr:rowOff>
              </to>
            </anchor>
          </objectPr>
        </oleObject>
      </mc:Choice>
      <mc:Fallback>
        <oleObject progId="Equation.DSMT4" shapeId="28791" r:id="rId14"/>
      </mc:Fallback>
    </mc:AlternateContent>
    <mc:AlternateContent xmlns:mc="http://schemas.openxmlformats.org/markup-compatibility/2006">
      <mc:Choice Requires="x14">
        <oleObject progId="Equation.DSMT4" shapeId="28792" r:id="rId16">
          <objectPr defaultSize="0" autoPict="0" r:id="rId17">
            <anchor moveWithCells="1" sizeWithCells="1">
              <from>
                <xdr:col>4</xdr:col>
                <xdr:colOff>304800</xdr:colOff>
                <xdr:row>27</xdr:row>
                <xdr:rowOff>95250</xdr:rowOff>
              </from>
              <to>
                <xdr:col>5</xdr:col>
                <xdr:colOff>800100</xdr:colOff>
                <xdr:row>27</xdr:row>
                <xdr:rowOff>333375</xdr:rowOff>
              </to>
            </anchor>
          </objectPr>
        </oleObject>
      </mc:Choice>
      <mc:Fallback>
        <oleObject progId="Equation.DSMT4" shapeId="28792" r:id="rId16"/>
      </mc:Fallback>
    </mc:AlternateContent>
    <mc:AlternateContent xmlns:mc="http://schemas.openxmlformats.org/markup-compatibility/2006">
      <mc:Choice Requires="x14">
        <oleObject progId="Equation.3" shapeId="28793" r:id="rId18">
          <objectPr defaultSize="0" autoPict="0" r:id="rId5">
            <anchor moveWithCells="1" sizeWithCells="1">
              <from>
                <xdr:col>4</xdr:col>
                <xdr:colOff>1028700</xdr:colOff>
                <xdr:row>30</xdr:row>
                <xdr:rowOff>19050</xdr:rowOff>
              </from>
              <to>
                <xdr:col>5</xdr:col>
                <xdr:colOff>314325</xdr:colOff>
                <xdr:row>30</xdr:row>
                <xdr:rowOff>419100</xdr:rowOff>
              </to>
            </anchor>
          </objectPr>
        </oleObject>
      </mc:Choice>
      <mc:Fallback>
        <oleObject progId="Equation.3" shapeId="28793" r:id="rId18"/>
      </mc:Fallback>
    </mc:AlternateContent>
    <mc:AlternateContent xmlns:mc="http://schemas.openxmlformats.org/markup-compatibility/2006">
      <mc:Choice Requires="x14">
        <oleObject progId="Equation.3" shapeId="28794" r:id="rId19">
          <objectPr defaultSize="0" autoPict="0" r:id="rId5">
            <anchor moveWithCells="1" sizeWithCells="1">
              <from>
                <xdr:col>8</xdr:col>
                <xdr:colOff>257175</xdr:colOff>
                <xdr:row>30</xdr:row>
                <xdr:rowOff>38100</xdr:rowOff>
              </from>
              <to>
                <xdr:col>8</xdr:col>
                <xdr:colOff>971550</xdr:colOff>
                <xdr:row>30</xdr:row>
                <xdr:rowOff>438150</xdr:rowOff>
              </to>
            </anchor>
          </objectPr>
        </oleObject>
      </mc:Choice>
      <mc:Fallback>
        <oleObject progId="Equation.3" shapeId="28794" r:id="rId19"/>
      </mc:Fallback>
    </mc:AlternateContent>
    <mc:AlternateContent xmlns:mc="http://schemas.openxmlformats.org/markup-compatibility/2006">
      <mc:Choice Requires="x14">
        <oleObject progId="Equation.DSMT4" shapeId="28795" r:id="rId20">
          <objectPr defaultSize="0" autoPict="0" r:id="rId21">
            <anchor moveWithCells="1" sizeWithCells="1">
              <from>
                <xdr:col>1</xdr:col>
                <xdr:colOff>771525</xdr:colOff>
                <xdr:row>29</xdr:row>
                <xdr:rowOff>152400</xdr:rowOff>
              </from>
              <to>
                <xdr:col>3</xdr:col>
                <xdr:colOff>66675</xdr:colOff>
                <xdr:row>29</xdr:row>
                <xdr:rowOff>809625</xdr:rowOff>
              </to>
            </anchor>
          </objectPr>
        </oleObject>
      </mc:Choice>
      <mc:Fallback>
        <oleObject progId="Equation.DSMT4" shapeId="28795" r:id="rId20"/>
      </mc:Fallback>
    </mc:AlternateContent>
    <mc:AlternateContent xmlns:mc="http://schemas.openxmlformats.org/markup-compatibility/2006">
      <mc:Choice Requires="x14">
        <oleObject progId="Equation.DSMT4" shapeId="28796" r:id="rId22">
          <objectPr defaultSize="0" autoPict="0" r:id="rId23">
            <anchor moveWithCells="1" sizeWithCells="1">
              <from>
                <xdr:col>4</xdr:col>
                <xdr:colOff>923925</xdr:colOff>
                <xdr:row>29</xdr:row>
                <xdr:rowOff>152400</xdr:rowOff>
              </from>
              <to>
                <xdr:col>5</xdr:col>
                <xdr:colOff>1028700</xdr:colOff>
                <xdr:row>29</xdr:row>
                <xdr:rowOff>809625</xdr:rowOff>
              </to>
            </anchor>
          </objectPr>
        </oleObject>
      </mc:Choice>
      <mc:Fallback>
        <oleObject progId="Equation.DSMT4" shapeId="28796" r:id="rId22"/>
      </mc:Fallback>
    </mc:AlternateContent>
    <mc:AlternateContent xmlns:mc="http://schemas.openxmlformats.org/markup-compatibility/2006">
      <mc:Choice Requires="x14">
        <oleObject progId="Equation.DSMT4" shapeId="28797" r:id="rId24">
          <objectPr defaultSize="0" autoPict="0" r:id="rId25">
            <anchor moveWithCells="1" sizeWithCells="1">
              <from>
                <xdr:col>1</xdr:col>
                <xdr:colOff>981075</xdr:colOff>
                <xdr:row>31</xdr:row>
                <xdr:rowOff>123825</xdr:rowOff>
              </from>
              <to>
                <xdr:col>3</xdr:col>
                <xdr:colOff>371475</xdr:colOff>
                <xdr:row>31</xdr:row>
                <xdr:rowOff>762000</xdr:rowOff>
              </to>
            </anchor>
          </objectPr>
        </oleObject>
      </mc:Choice>
      <mc:Fallback>
        <oleObject progId="Equation.DSMT4" shapeId="28797" r:id="rId24"/>
      </mc:Fallback>
    </mc:AlternateContent>
    <mc:AlternateContent xmlns:mc="http://schemas.openxmlformats.org/markup-compatibility/2006">
      <mc:Choice Requires="x14">
        <oleObject progId="Equation.DSMT4" shapeId="28798" r:id="rId26">
          <objectPr defaultSize="0" autoPict="0" r:id="rId27">
            <anchor moveWithCells="1" sizeWithCells="1">
              <from>
                <xdr:col>4</xdr:col>
                <xdr:colOff>742950</xdr:colOff>
                <xdr:row>31</xdr:row>
                <xdr:rowOff>66675</xdr:rowOff>
              </from>
              <to>
                <xdr:col>5</xdr:col>
                <xdr:colOff>933450</xdr:colOff>
                <xdr:row>31</xdr:row>
                <xdr:rowOff>704850</xdr:rowOff>
              </to>
            </anchor>
          </objectPr>
        </oleObject>
      </mc:Choice>
      <mc:Fallback>
        <oleObject progId="Equation.DSMT4" shapeId="28798" r:id="rId26"/>
      </mc:Fallback>
    </mc:AlternateContent>
    <mc:AlternateContent xmlns:mc="http://schemas.openxmlformats.org/markup-compatibility/2006">
      <mc:Choice Requires="x14">
        <oleObject progId="Equation.DSMT4" shapeId="28799" r:id="rId28">
          <objectPr defaultSize="0" autoPict="0" r:id="rId29">
            <anchor moveWithCells="1" sizeWithCells="1">
              <from>
                <xdr:col>7</xdr:col>
                <xdr:colOff>1162050</xdr:colOff>
                <xdr:row>31</xdr:row>
                <xdr:rowOff>38100</xdr:rowOff>
              </from>
              <to>
                <xdr:col>8</xdr:col>
                <xdr:colOff>1162050</xdr:colOff>
                <xdr:row>31</xdr:row>
                <xdr:rowOff>847725</xdr:rowOff>
              </to>
            </anchor>
          </objectPr>
        </oleObject>
      </mc:Choice>
      <mc:Fallback>
        <oleObject progId="Equation.DSMT4" shapeId="28799" r:id="rId28"/>
      </mc:Fallback>
    </mc:AlternateContent>
    <mc:AlternateContent xmlns:mc="http://schemas.openxmlformats.org/markup-compatibility/2006">
      <mc:Choice Requires="x14">
        <oleObject progId="Equation.DSMT4" shapeId="28800" r:id="rId30">
          <objectPr defaultSize="0" autoPict="0" r:id="rId31">
            <anchor moveWithCells="1" sizeWithCells="1">
              <from>
                <xdr:col>4</xdr:col>
                <xdr:colOff>1076325</xdr:colOff>
                <xdr:row>28</xdr:row>
                <xdr:rowOff>142875</xdr:rowOff>
              </from>
              <to>
                <xdr:col>5</xdr:col>
                <xdr:colOff>904875</xdr:colOff>
                <xdr:row>28</xdr:row>
                <xdr:rowOff>400050</xdr:rowOff>
              </to>
            </anchor>
          </objectPr>
        </oleObject>
      </mc:Choice>
      <mc:Fallback>
        <oleObject progId="Equation.DSMT4" shapeId="28800" r:id="rId30"/>
      </mc:Fallback>
    </mc:AlternateContent>
    <mc:AlternateContent xmlns:mc="http://schemas.openxmlformats.org/markup-compatibility/2006">
      <mc:Choice Requires="x14">
        <oleObject progId="Equation.DSMT4" shapeId="28801" r:id="rId32">
          <objectPr defaultSize="0" autoPict="0" r:id="rId33">
            <anchor moveWithCells="1" sizeWithCells="1">
              <from>
                <xdr:col>1</xdr:col>
                <xdr:colOff>1228725</xdr:colOff>
                <xdr:row>28</xdr:row>
                <xdr:rowOff>133350</xdr:rowOff>
              </from>
              <to>
                <xdr:col>3</xdr:col>
                <xdr:colOff>247650</xdr:colOff>
                <xdr:row>28</xdr:row>
                <xdr:rowOff>390525</xdr:rowOff>
              </to>
            </anchor>
          </objectPr>
        </oleObject>
      </mc:Choice>
      <mc:Fallback>
        <oleObject progId="Equation.DSMT4" shapeId="28801" r:id="rId32"/>
      </mc:Fallback>
    </mc:AlternateContent>
    <mc:AlternateContent xmlns:mc="http://schemas.openxmlformats.org/markup-compatibility/2006">
      <mc:Choice Requires="x14">
        <oleObject progId="Equation.DSMT4" shapeId="28802" r:id="rId34">
          <objectPr defaultSize="0" autoPict="0" r:id="rId35">
            <anchor moveWithCells="1" sizeWithCells="1">
              <from>
                <xdr:col>7</xdr:col>
                <xdr:colOff>714375</xdr:colOff>
                <xdr:row>29</xdr:row>
                <xdr:rowOff>123825</xdr:rowOff>
              </from>
              <to>
                <xdr:col>8</xdr:col>
                <xdr:colOff>1247775</xdr:colOff>
                <xdr:row>29</xdr:row>
                <xdr:rowOff>1085850</xdr:rowOff>
              </to>
            </anchor>
          </objectPr>
        </oleObject>
      </mc:Choice>
      <mc:Fallback>
        <oleObject progId="Equation.DSMT4" shapeId="28802" r:id="rId3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38"/>
  <sheetViews>
    <sheetView workbookViewId="0">
      <selection activeCell="A4" sqref="A4"/>
    </sheetView>
  </sheetViews>
  <sheetFormatPr defaultRowHeight="12.75" x14ac:dyDescent="0.2"/>
  <cols>
    <col min="1" max="1" width="36.5703125" style="2" customWidth="1"/>
    <col min="2" max="2" width="17.85546875" style="2" customWidth="1"/>
    <col min="3" max="3" width="16.140625" style="2" customWidth="1"/>
    <col min="4" max="4" width="24.28515625" style="2" customWidth="1"/>
    <col min="5" max="5" width="21.42578125" style="2" customWidth="1"/>
    <col min="6" max="6" width="16.7109375" style="2" customWidth="1"/>
    <col min="7" max="7" width="14.140625" style="2" customWidth="1"/>
    <col min="8" max="8" width="14.28515625" style="2" customWidth="1"/>
    <col min="9" max="9" width="21.28515625" style="2" customWidth="1"/>
    <col min="10" max="10" width="20.140625" style="2" customWidth="1"/>
    <col min="11" max="11" width="15.140625" style="2" customWidth="1"/>
    <col min="12" max="12" width="12.140625" style="2" customWidth="1"/>
    <col min="13" max="13" width="9.140625" style="2"/>
    <col min="14" max="14" width="12" style="2" customWidth="1"/>
    <col min="15" max="15" width="10.28515625" style="2" customWidth="1"/>
    <col min="16" max="16" width="10.5703125" style="2" customWidth="1"/>
    <col min="17" max="17" width="10.7109375" style="2" customWidth="1"/>
    <col min="18" max="16384" width="9.140625" style="2"/>
  </cols>
  <sheetData>
    <row r="1" spans="1:10" x14ac:dyDescent="0.2">
      <c r="A1" s="92" t="s">
        <v>136</v>
      </c>
    </row>
    <row r="2" spans="1:10" x14ac:dyDescent="0.2">
      <c r="A2" s="92" t="s">
        <v>137</v>
      </c>
    </row>
    <row r="3" spans="1:10" x14ac:dyDescent="0.2">
      <c r="A3" s="2" t="s">
        <v>108</v>
      </c>
    </row>
    <row r="4" spans="1:10" x14ac:dyDescent="0.2">
      <c r="A4" s="40" t="s">
        <v>101</v>
      </c>
    </row>
    <row r="5" spans="1:10" x14ac:dyDescent="0.2">
      <c r="A5" s="93" t="s">
        <v>138</v>
      </c>
    </row>
    <row r="6" spans="1:10" x14ac:dyDescent="0.2">
      <c r="A6" s="10" t="s">
        <v>102</v>
      </c>
      <c r="B6" s="41"/>
      <c r="C6" s="11"/>
      <c r="D6" s="11"/>
      <c r="I6" s="16"/>
    </row>
    <row r="7" spans="1:10" ht="51" x14ac:dyDescent="0.2">
      <c r="A7" s="11"/>
      <c r="B7" s="11" t="s">
        <v>17</v>
      </c>
      <c r="C7" s="11" t="s">
        <v>44</v>
      </c>
      <c r="D7" s="42" t="s">
        <v>96</v>
      </c>
      <c r="E7" s="43"/>
      <c r="J7" s="16"/>
    </row>
    <row r="8" spans="1:10" ht="15.75" x14ac:dyDescent="0.3">
      <c r="A8" s="35" t="s">
        <v>15</v>
      </c>
      <c r="B8" s="36" t="s">
        <v>109</v>
      </c>
      <c r="C8" s="12">
        <v>150000</v>
      </c>
      <c r="D8" s="12">
        <f>C8</f>
        <v>150000</v>
      </c>
      <c r="E8" s="44"/>
      <c r="J8" s="16"/>
    </row>
    <row r="9" spans="1:10" ht="15.75" x14ac:dyDescent="0.3">
      <c r="A9" s="35" t="s">
        <v>18</v>
      </c>
      <c r="B9" s="36" t="s">
        <v>110</v>
      </c>
      <c r="C9" s="12">
        <f>C12/C10</f>
        <v>100000</v>
      </c>
      <c r="D9" s="12">
        <f>D12/D10</f>
        <v>99999.999999999985</v>
      </c>
      <c r="E9" s="45"/>
      <c r="J9" s="16"/>
    </row>
    <row r="10" spans="1:10" x14ac:dyDescent="0.2">
      <c r="A10" s="35" t="s">
        <v>7</v>
      </c>
      <c r="B10" s="36" t="s">
        <v>2</v>
      </c>
      <c r="C10" s="14">
        <f>C21/C8</f>
        <v>0.4</v>
      </c>
      <c r="D10" s="14">
        <f>D21/D8</f>
        <v>0.55000000000000004</v>
      </c>
      <c r="E10" s="46"/>
      <c r="J10" s="16"/>
    </row>
    <row r="11" spans="1:10" ht="15.75" x14ac:dyDescent="0.3">
      <c r="A11" s="2" t="s">
        <v>95</v>
      </c>
      <c r="B11" s="32" t="s">
        <v>111</v>
      </c>
      <c r="C11" s="14">
        <v>0</v>
      </c>
      <c r="D11" s="75">
        <f>-(1-C10)*D14/C10</f>
        <v>0.37499999999999994</v>
      </c>
      <c r="E11" s="46"/>
      <c r="J11" s="16"/>
    </row>
    <row r="12" spans="1:10" ht="15.75" x14ac:dyDescent="0.3">
      <c r="A12" s="2" t="s">
        <v>8</v>
      </c>
      <c r="B12" s="36" t="s">
        <v>112</v>
      </c>
      <c r="C12" s="12">
        <f>40000*(1+C11)</f>
        <v>40000</v>
      </c>
      <c r="D12" s="12">
        <f>40000*(1+D11)</f>
        <v>55000</v>
      </c>
      <c r="E12" s="9"/>
      <c r="J12" s="16"/>
    </row>
    <row r="13" spans="1:10" x14ac:dyDescent="0.2">
      <c r="A13" s="2" t="s">
        <v>9</v>
      </c>
      <c r="B13" s="36" t="s">
        <v>87</v>
      </c>
      <c r="C13" s="12">
        <f>C8-C12-C15</f>
        <v>20000</v>
      </c>
      <c r="D13" s="12">
        <f>D8-D12-D15</f>
        <v>27500</v>
      </c>
      <c r="E13" s="44"/>
      <c r="J13" s="16"/>
    </row>
    <row r="14" spans="1:10" x14ac:dyDescent="0.2">
      <c r="A14" s="2" t="s">
        <v>93</v>
      </c>
      <c r="B14" s="32" t="s">
        <v>71</v>
      </c>
      <c r="C14" s="16">
        <v>0</v>
      </c>
      <c r="D14" s="16">
        <v>-0.25</v>
      </c>
      <c r="E14" s="44"/>
      <c r="J14" s="16"/>
    </row>
    <row r="15" spans="1:10" ht="15.75" x14ac:dyDescent="0.3">
      <c r="A15" s="2" t="s">
        <v>10</v>
      </c>
      <c r="B15" s="36" t="s">
        <v>113</v>
      </c>
      <c r="C15" s="12">
        <v>90000</v>
      </c>
      <c r="D15" s="12">
        <f>C15*(1+D14)</f>
        <v>67500</v>
      </c>
      <c r="E15" s="9"/>
    </row>
    <row r="16" spans="1:10" ht="15.75" x14ac:dyDescent="0.3">
      <c r="A16" s="2" t="s">
        <v>11</v>
      </c>
      <c r="B16" s="36" t="s">
        <v>114</v>
      </c>
      <c r="C16" s="12">
        <f>C8-C9</f>
        <v>50000</v>
      </c>
      <c r="D16" s="12">
        <f>D8-D9</f>
        <v>50000.000000000015</v>
      </c>
      <c r="E16" s="9"/>
    </row>
    <row r="17" spans="1:25" ht="15.75" x14ac:dyDescent="0.3">
      <c r="A17" s="2" t="s">
        <v>84</v>
      </c>
      <c r="B17" s="36" t="s">
        <v>115</v>
      </c>
      <c r="C17" s="16">
        <f>C16/C8</f>
        <v>0.33333333333333331</v>
      </c>
      <c r="D17" s="16">
        <f>D16/D8</f>
        <v>0.33333333333333343</v>
      </c>
      <c r="E17" s="9"/>
    </row>
    <row r="18" spans="1:25" ht="15.75" x14ac:dyDescent="0.3">
      <c r="A18" s="2" t="s">
        <v>20</v>
      </c>
      <c r="B18" s="36" t="s">
        <v>116</v>
      </c>
      <c r="C18" s="16">
        <v>0.15</v>
      </c>
      <c r="D18" s="16">
        <v>0.15</v>
      </c>
      <c r="E18" s="9"/>
    </row>
    <row r="19" spans="1:25" ht="15.75" x14ac:dyDescent="0.3">
      <c r="A19" s="2" t="s">
        <v>21</v>
      </c>
      <c r="B19" s="36" t="s">
        <v>116</v>
      </c>
      <c r="C19" s="16">
        <v>-0.15</v>
      </c>
      <c r="D19" s="16"/>
      <c r="E19" s="9"/>
    </row>
    <row r="20" spans="1:25" ht="27" x14ac:dyDescent="0.3">
      <c r="A20" s="23" t="s">
        <v>133</v>
      </c>
      <c r="B20" s="36" t="s">
        <v>117</v>
      </c>
      <c r="C20" s="47">
        <f>(C8-C9)/C9</f>
        <v>0.5</v>
      </c>
      <c r="D20" s="47">
        <f>(D8-D9)/D9</f>
        <v>0.50000000000000022</v>
      </c>
      <c r="E20" s="44"/>
    </row>
    <row r="21" spans="1:25" ht="15.75" x14ac:dyDescent="0.3">
      <c r="A21" s="2" t="s">
        <v>73</v>
      </c>
      <c r="B21" s="36" t="s">
        <v>118</v>
      </c>
      <c r="C21" s="12">
        <f>C8-C15</f>
        <v>60000</v>
      </c>
      <c r="D21" s="12">
        <f>D8-D15</f>
        <v>82500</v>
      </c>
      <c r="E21" s="46"/>
    </row>
    <row r="22" spans="1:25" ht="15.75" x14ac:dyDescent="0.3">
      <c r="A22" s="9" t="s">
        <v>13</v>
      </c>
      <c r="B22" s="36" t="s">
        <v>119</v>
      </c>
      <c r="C22" s="48">
        <f>C21/C13</f>
        <v>3</v>
      </c>
      <c r="D22" s="48">
        <f>D21/D13</f>
        <v>3</v>
      </c>
      <c r="E22" s="49"/>
      <c r="Y22" s="12"/>
    </row>
    <row r="23" spans="1:25" x14ac:dyDescent="0.2">
      <c r="A23" s="18" t="s">
        <v>94</v>
      </c>
      <c r="B23" s="38" t="s">
        <v>83</v>
      </c>
      <c r="C23" s="19">
        <f>C8/C9</f>
        <v>1.5</v>
      </c>
      <c r="D23" s="19">
        <f>D8/D9</f>
        <v>1.5000000000000002</v>
      </c>
      <c r="E23" s="44"/>
      <c r="Y23" s="12"/>
    </row>
    <row r="24" spans="1:25" x14ac:dyDescent="0.2">
      <c r="C24" s="12"/>
      <c r="D24" s="12"/>
      <c r="E24" s="12"/>
      <c r="Y24" s="12"/>
    </row>
    <row r="25" spans="1:25" x14ac:dyDescent="0.2">
      <c r="A25" s="20" t="s">
        <v>74</v>
      </c>
      <c r="B25" s="9"/>
      <c r="C25" s="12"/>
      <c r="D25" s="12"/>
      <c r="E25" s="12"/>
      <c r="Y25" s="12"/>
    </row>
    <row r="26" spans="1:25" ht="41.25" customHeight="1" x14ac:dyDescent="0.2">
      <c r="A26" s="101" t="s">
        <v>74</v>
      </c>
      <c r="B26" s="125" t="s">
        <v>142</v>
      </c>
      <c r="C26" s="125"/>
      <c r="D26" s="125"/>
      <c r="E26" s="125" t="s">
        <v>141</v>
      </c>
      <c r="F26" s="125"/>
      <c r="G26" s="125"/>
      <c r="H26" s="126" t="s">
        <v>143</v>
      </c>
      <c r="I26" s="127"/>
      <c r="J26" s="127"/>
      <c r="Y26" s="12"/>
    </row>
    <row r="27" spans="1:25" ht="33" customHeight="1" x14ac:dyDescent="0.2">
      <c r="A27" s="104" t="s">
        <v>77</v>
      </c>
      <c r="B27" s="124"/>
      <c r="C27" s="124"/>
      <c r="D27" s="124"/>
      <c r="E27" s="128"/>
      <c r="F27" s="128"/>
      <c r="G27" s="128"/>
      <c r="H27" s="128"/>
      <c r="I27" s="128"/>
      <c r="J27" s="128"/>
      <c r="Y27" s="12"/>
    </row>
    <row r="28" spans="1:25" ht="48.75" customHeight="1" x14ac:dyDescent="0.2">
      <c r="A28" s="100" t="s">
        <v>78</v>
      </c>
      <c r="B28" s="124"/>
      <c r="C28" s="124"/>
      <c r="D28" s="124"/>
      <c r="E28" s="124"/>
      <c r="F28" s="124"/>
      <c r="G28" s="124"/>
      <c r="H28" s="124"/>
      <c r="I28" s="124"/>
      <c r="J28" s="124"/>
      <c r="Y28" s="12"/>
    </row>
    <row r="29" spans="1:25" ht="83.25" customHeight="1" x14ac:dyDescent="0.2">
      <c r="A29" s="23" t="s">
        <v>79</v>
      </c>
      <c r="B29" s="123"/>
      <c r="C29" s="123"/>
      <c r="D29" s="123"/>
      <c r="E29" s="122"/>
      <c r="F29" s="122"/>
      <c r="G29" s="122"/>
      <c r="H29" s="122"/>
      <c r="I29" s="122"/>
      <c r="J29" s="122"/>
      <c r="Y29" s="12"/>
    </row>
    <row r="30" spans="1:25" ht="35.25" customHeight="1" x14ac:dyDescent="0.2">
      <c r="A30" s="23" t="s">
        <v>76</v>
      </c>
      <c r="B30" s="123"/>
      <c r="C30" s="123"/>
      <c r="D30" s="123"/>
      <c r="E30" s="122"/>
      <c r="F30" s="122"/>
      <c r="G30" s="122"/>
      <c r="H30" s="122"/>
      <c r="I30" s="122"/>
      <c r="J30" s="122"/>
      <c r="Y30" s="12"/>
    </row>
    <row r="31" spans="1:25" ht="73.5" customHeight="1" x14ac:dyDescent="0.2">
      <c r="A31" s="102" t="s">
        <v>80</v>
      </c>
      <c r="B31" s="122"/>
      <c r="C31" s="122"/>
      <c r="D31" s="122"/>
      <c r="E31" s="122"/>
      <c r="F31" s="122"/>
      <c r="G31" s="122"/>
      <c r="H31" s="122"/>
      <c r="I31" s="122"/>
      <c r="J31" s="122"/>
      <c r="Y31" s="12"/>
    </row>
    <row r="32" spans="1:25" ht="44.25" customHeight="1" x14ac:dyDescent="0.25">
      <c r="A32" s="103" t="s">
        <v>81</v>
      </c>
      <c r="B32" s="121"/>
      <c r="C32" s="121"/>
      <c r="D32" s="121"/>
      <c r="E32" s="122"/>
      <c r="F32" s="122"/>
      <c r="G32" s="122"/>
      <c r="H32" s="122"/>
      <c r="I32" s="122"/>
      <c r="J32" s="122"/>
      <c r="Y32" s="12"/>
    </row>
    <row r="33" spans="1:25" ht="44.25" customHeight="1" x14ac:dyDescent="0.2">
      <c r="A33" s="103" t="s">
        <v>75</v>
      </c>
      <c r="B33" s="122"/>
      <c r="C33" s="122"/>
      <c r="D33" s="122"/>
      <c r="E33" s="122"/>
      <c r="F33" s="122"/>
      <c r="G33" s="122"/>
      <c r="H33" s="122"/>
      <c r="I33" s="122"/>
      <c r="J33" s="122"/>
      <c r="Y33" s="12"/>
    </row>
    <row r="34" spans="1:25" ht="45" customHeight="1" x14ac:dyDescent="0.2">
      <c r="A34" s="9" t="s">
        <v>97</v>
      </c>
      <c r="B34" s="122"/>
      <c r="C34" s="122"/>
      <c r="D34" s="122"/>
      <c r="E34" s="12"/>
      <c r="Y34" s="12"/>
    </row>
    <row r="35" spans="1:25" x14ac:dyDescent="0.2">
      <c r="E35" s="12"/>
      <c r="Y35" s="12"/>
    </row>
    <row r="36" spans="1:25" x14ac:dyDescent="0.2">
      <c r="A36" s="20" t="s">
        <v>22</v>
      </c>
      <c r="B36" s="9"/>
    </row>
    <row r="37" spans="1:25" ht="15.75" customHeight="1" x14ac:dyDescent="0.2">
      <c r="A37" s="11"/>
      <c r="B37" s="11"/>
      <c r="C37" s="11"/>
      <c r="D37" s="11"/>
      <c r="E37" s="11"/>
      <c r="F37" s="11"/>
      <c r="G37" s="11"/>
      <c r="H37" s="11"/>
    </row>
    <row r="38" spans="1:25" ht="60.75" customHeight="1" x14ac:dyDescent="0.2">
      <c r="A38" s="11" t="s">
        <v>14</v>
      </c>
      <c r="B38" s="42" t="s">
        <v>65</v>
      </c>
      <c r="C38" s="42" t="s">
        <v>66</v>
      </c>
      <c r="D38" s="42" t="s">
        <v>60</v>
      </c>
      <c r="E38" s="42" t="s">
        <v>61</v>
      </c>
      <c r="F38" s="42" t="s">
        <v>61</v>
      </c>
      <c r="G38" s="42" t="s">
        <v>67</v>
      </c>
      <c r="H38" s="42" t="s">
        <v>68</v>
      </c>
      <c r="I38" s="95"/>
      <c r="J38" s="23"/>
      <c r="K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:25" x14ac:dyDescent="0.2">
      <c r="A39" s="2">
        <v>0</v>
      </c>
      <c r="B39" s="29">
        <f>C8</f>
        <v>150000</v>
      </c>
      <c r="C39" s="29">
        <f>D8</f>
        <v>150000</v>
      </c>
      <c r="E39" s="16"/>
      <c r="F39" s="16"/>
      <c r="G39" s="50">
        <f>C22</f>
        <v>3</v>
      </c>
      <c r="H39" s="50">
        <f>D22</f>
        <v>3</v>
      </c>
      <c r="I39" s="29"/>
      <c r="J39" s="29"/>
      <c r="L39" s="12"/>
      <c r="M39" s="16"/>
      <c r="N39" s="16"/>
      <c r="Q39" s="12"/>
      <c r="R39" s="12"/>
      <c r="S39" s="30"/>
      <c r="U39" s="30"/>
      <c r="V39" s="29"/>
      <c r="W39" s="31"/>
      <c r="X39" s="29"/>
    </row>
    <row r="40" spans="1:25" x14ac:dyDescent="0.2">
      <c r="A40" s="2">
        <v>1</v>
      </c>
      <c r="B40" s="29">
        <f t="shared" ref="B40:B59" si="0">$C$16*(1+$C$18)^A40+$C$9</f>
        <v>157500</v>
      </c>
      <c r="C40" s="29">
        <f>$D$16*(1+$D$18)^A40+$D$9</f>
        <v>157500</v>
      </c>
      <c r="D40" s="16">
        <f>$C$18/(1+1/($C$17*$C$23*(1+$C$18)^A39))</f>
        <v>4.9999999999999996E-2</v>
      </c>
      <c r="E40" s="16">
        <f>$D$18/(1+1/($D$17*$D$23*(1+$D$18)^A39))</f>
        <v>5.000000000000001E-2</v>
      </c>
      <c r="F40" s="16">
        <f>$D$18/(1+1/($D$17*$D$23*(1+$D$18)^A39))</f>
        <v>5.000000000000001E-2</v>
      </c>
      <c r="G40" s="50">
        <f>1+1/($C$17*$C$23*(1+$C$18)^A40)</f>
        <v>2.7391304347826089</v>
      </c>
      <c r="H40" s="50">
        <f>1+1/($D$17*$D$23*(1+$D$18)^A40)</f>
        <v>2.7391304347826084</v>
      </c>
      <c r="I40" s="16"/>
      <c r="J40" s="48"/>
      <c r="K40" s="16"/>
      <c r="L40" s="12"/>
      <c r="M40" s="16"/>
      <c r="N40" s="16"/>
      <c r="Q40" s="12"/>
      <c r="R40" s="12"/>
      <c r="S40" s="30"/>
      <c r="T40" s="16"/>
      <c r="V40" s="31"/>
      <c r="W40" s="31"/>
      <c r="X40" s="16"/>
      <c r="Y40" s="16"/>
    </row>
    <row r="41" spans="1:25" x14ac:dyDescent="0.2">
      <c r="A41" s="2">
        <v>2</v>
      </c>
      <c r="B41" s="29">
        <f t="shared" si="0"/>
        <v>166125</v>
      </c>
      <c r="C41" s="29">
        <f t="shared" ref="C41:C59" si="1">$D$16*(1+$D$18)^A41+$D$9</f>
        <v>166125</v>
      </c>
      <c r="D41" s="16">
        <f t="shared" ref="D41:D59" si="2">$C$18/(1+1/($C$17*$C$23*(1+$C$18)^A40))</f>
        <v>5.4761904761904755E-2</v>
      </c>
      <c r="E41" s="16">
        <f t="shared" ref="E41:E59" si="3">$D$18/(1+1/($D$17*$D$23*(1+$D$18)^A40))</f>
        <v>5.4761904761904769E-2</v>
      </c>
      <c r="F41" s="16">
        <f t="shared" ref="F41:F45" si="4">$D$18/(1+1/($D$17*$D$23*(1+$D$18)^A40))</f>
        <v>5.4761904761904769E-2</v>
      </c>
      <c r="G41" s="50">
        <f>1+1/($C$17*$C$23*(1+$C$18)^A41)</f>
        <v>2.512287334593573</v>
      </c>
      <c r="H41" s="50">
        <f t="shared" ref="H41:H59" si="5">1+1/($D$17*$D$23*(1+$D$18)^A41)</f>
        <v>2.5122873345935721</v>
      </c>
      <c r="I41" s="16"/>
      <c r="J41" s="48"/>
      <c r="K41" s="16"/>
      <c r="L41" s="12"/>
      <c r="M41" s="16"/>
      <c r="N41" s="16"/>
      <c r="Q41" s="12"/>
      <c r="R41" s="12"/>
      <c r="S41" s="30"/>
      <c r="T41" s="16"/>
      <c r="V41" s="31"/>
      <c r="W41" s="31"/>
      <c r="X41" s="16"/>
      <c r="Y41" s="16"/>
    </row>
    <row r="42" spans="1:25" x14ac:dyDescent="0.2">
      <c r="A42" s="2">
        <v>3</v>
      </c>
      <c r="B42" s="29">
        <f t="shared" si="0"/>
        <v>176043.74999999997</v>
      </c>
      <c r="C42" s="29">
        <f t="shared" si="1"/>
        <v>176043.75</v>
      </c>
      <c r="D42" s="16">
        <f t="shared" si="2"/>
        <v>5.9706546275395025E-2</v>
      </c>
      <c r="E42" s="16">
        <f t="shared" si="3"/>
        <v>5.9706546275395046E-2</v>
      </c>
      <c r="F42" s="16">
        <f t="shared" si="4"/>
        <v>5.9706546275395046E-2</v>
      </c>
      <c r="G42" s="50">
        <f t="shared" ref="G42:G59" si="6">1+1/($C$17*$C$23*(1+$C$18)^A42)</f>
        <v>2.3150324648639766</v>
      </c>
      <c r="H42" s="50">
        <f t="shared" si="5"/>
        <v>2.3150324648639762</v>
      </c>
      <c r="I42" s="16"/>
      <c r="J42" s="48"/>
      <c r="K42" s="16"/>
      <c r="L42" s="12"/>
      <c r="M42" s="16"/>
      <c r="N42" s="16"/>
      <c r="Q42" s="12"/>
      <c r="R42" s="12"/>
      <c r="S42" s="30"/>
      <c r="T42" s="16"/>
      <c r="V42" s="31"/>
      <c r="W42" s="31"/>
      <c r="X42" s="16"/>
      <c r="Y42" s="16"/>
    </row>
    <row r="43" spans="1:25" x14ac:dyDescent="0.2">
      <c r="A43" s="2">
        <v>4</v>
      </c>
      <c r="B43" s="29">
        <f t="shared" si="0"/>
        <v>187450.31249999997</v>
      </c>
      <c r="C43" s="29">
        <f t="shared" si="1"/>
        <v>187450.3125</v>
      </c>
      <c r="D43" s="16">
        <f t="shared" si="2"/>
        <v>6.4793907764405148E-2</v>
      </c>
      <c r="E43" s="16">
        <f t="shared" si="3"/>
        <v>6.4793907764405162E-2</v>
      </c>
      <c r="F43" s="16">
        <f t="shared" si="4"/>
        <v>6.4793907764405162E-2</v>
      </c>
      <c r="G43" s="50">
        <f t="shared" si="6"/>
        <v>2.1435064911860668</v>
      </c>
      <c r="H43" s="50">
        <f t="shared" si="5"/>
        <v>2.1435064911860664</v>
      </c>
      <c r="I43" s="16"/>
      <c r="J43" s="48"/>
      <c r="K43" s="16"/>
      <c r="L43" s="12"/>
      <c r="M43" s="16"/>
      <c r="N43" s="16"/>
      <c r="Q43" s="12"/>
      <c r="R43" s="12"/>
      <c r="S43" s="30"/>
      <c r="T43" s="16"/>
      <c r="V43" s="31"/>
      <c r="W43" s="31"/>
      <c r="X43" s="16"/>
      <c r="Y43" s="16"/>
    </row>
    <row r="44" spans="1:25" x14ac:dyDescent="0.2">
      <c r="A44" s="2">
        <v>5</v>
      </c>
      <c r="B44" s="29">
        <f t="shared" si="0"/>
        <v>200567.85937499997</v>
      </c>
      <c r="C44" s="29">
        <f t="shared" si="1"/>
        <v>200567.859375</v>
      </c>
      <c r="D44" s="16">
        <f t="shared" si="2"/>
        <v>6.9978794380510814E-2</v>
      </c>
      <c r="E44" s="16">
        <f t="shared" si="3"/>
        <v>6.9978794380510828E-2</v>
      </c>
      <c r="F44" s="16">
        <f t="shared" si="4"/>
        <v>6.9978794380510828E-2</v>
      </c>
      <c r="G44" s="50">
        <f t="shared" si="6"/>
        <v>1.9943534705965797</v>
      </c>
      <c r="H44" s="50">
        <f t="shared" si="5"/>
        <v>1.9943534705965793</v>
      </c>
      <c r="I44" s="16"/>
      <c r="J44" s="48"/>
      <c r="K44" s="16"/>
      <c r="L44" s="12"/>
      <c r="M44" s="16"/>
      <c r="N44" s="16"/>
      <c r="Q44" s="12"/>
      <c r="R44" s="12"/>
      <c r="S44" s="30"/>
      <c r="T44" s="16"/>
      <c r="V44" s="31"/>
      <c r="W44" s="31"/>
      <c r="X44" s="16"/>
      <c r="Y44" s="16"/>
    </row>
    <row r="45" spans="1:25" x14ac:dyDescent="0.2">
      <c r="A45" s="2">
        <v>6</v>
      </c>
      <c r="B45" s="29">
        <f t="shared" si="0"/>
        <v>215653.03828124996</v>
      </c>
      <c r="C45" s="29">
        <f t="shared" si="1"/>
        <v>215653.03828124999</v>
      </c>
      <c r="D45" s="16">
        <f t="shared" si="2"/>
        <v>7.5212344356955854E-2</v>
      </c>
      <c r="E45" s="16">
        <f t="shared" si="3"/>
        <v>7.5212344356955868E-2</v>
      </c>
      <c r="F45" s="16">
        <f t="shared" si="4"/>
        <v>7.5212344356955868E-2</v>
      </c>
      <c r="G45" s="50">
        <f t="shared" si="6"/>
        <v>1.8646551918231129</v>
      </c>
      <c r="H45" s="50">
        <f t="shared" si="5"/>
        <v>1.8646551918231125</v>
      </c>
      <c r="I45" s="16"/>
      <c r="J45" s="48"/>
      <c r="K45" s="16"/>
      <c r="L45" s="12"/>
      <c r="M45" s="16"/>
      <c r="N45" s="16"/>
      <c r="P45" s="12"/>
      <c r="Q45" s="12"/>
      <c r="R45" s="30"/>
      <c r="S45" s="30"/>
      <c r="T45" s="16"/>
      <c r="V45" s="31"/>
      <c r="W45" s="31"/>
      <c r="X45" s="16"/>
      <c r="Y45" s="16"/>
    </row>
    <row r="46" spans="1:25" x14ac:dyDescent="0.2">
      <c r="A46" s="2">
        <v>7</v>
      </c>
      <c r="B46" s="29">
        <f t="shared" si="0"/>
        <v>233000.99402343741</v>
      </c>
      <c r="C46" s="29">
        <f t="shared" si="1"/>
        <v>233000.99402343744</v>
      </c>
      <c r="D46" s="16">
        <f t="shared" si="2"/>
        <v>8.0443827179298391E-2</v>
      </c>
      <c r="E46" s="16">
        <f t="shared" si="3"/>
        <v>8.0443827179298419E-2</v>
      </c>
      <c r="F46" s="16"/>
      <c r="G46" s="50">
        <f t="shared" si="6"/>
        <v>1.7518740798461854</v>
      </c>
      <c r="H46" s="50">
        <f t="shared" si="5"/>
        <v>1.7518740798461849</v>
      </c>
      <c r="I46" s="16"/>
      <c r="J46" s="48"/>
      <c r="K46" s="16"/>
      <c r="L46" s="12"/>
      <c r="M46" s="16"/>
      <c r="N46" s="16"/>
      <c r="P46" s="12"/>
      <c r="Q46" s="12"/>
      <c r="R46" s="30"/>
      <c r="S46" s="30"/>
      <c r="T46" s="16"/>
      <c r="V46" s="31"/>
      <c r="W46" s="31"/>
      <c r="X46" s="31"/>
      <c r="Y46" s="16"/>
    </row>
    <row r="47" spans="1:25" x14ac:dyDescent="0.2">
      <c r="A47" s="2">
        <v>8</v>
      </c>
      <c r="B47" s="29">
        <f t="shared" si="0"/>
        <v>252951.14312695301</v>
      </c>
      <c r="C47" s="29">
        <f t="shared" si="1"/>
        <v>252951.14312695304</v>
      </c>
      <c r="D47" s="16">
        <f t="shared" si="2"/>
        <v>8.5622592243142268E-2</v>
      </c>
      <c r="E47" s="16">
        <f t="shared" si="3"/>
        <v>8.5622592243142295E-2</v>
      </c>
      <c r="F47" s="16"/>
      <c r="G47" s="50">
        <f t="shared" si="6"/>
        <v>1.653803547692335</v>
      </c>
      <c r="H47" s="50">
        <f t="shared" si="5"/>
        <v>1.653803547692335</v>
      </c>
      <c r="I47" s="16"/>
      <c r="J47" s="48"/>
      <c r="K47" s="16"/>
      <c r="L47" s="12"/>
      <c r="M47" s="16"/>
      <c r="N47" s="16"/>
      <c r="P47" s="12"/>
      <c r="Q47" s="12"/>
      <c r="R47" s="30"/>
      <c r="S47" s="30"/>
      <c r="T47" s="16"/>
      <c r="V47" s="31"/>
      <c r="W47" s="31"/>
      <c r="X47" s="31"/>
      <c r="Y47" s="16"/>
    </row>
    <row r="48" spans="1:25" x14ac:dyDescent="0.2">
      <c r="A48" s="2">
        <v>9</v>
      </c>
      <c r="B48" s="29">
        <f t="shared" si="0"/>
        <v>275893.81459599594</v>
      </c>
      <c r="C48" s="29">
        <f t="shared" si="1"/>
        <v>275893.81459599599</v>
      </c>
      <c r="D48" s="16">
        <f t="shared" si="2"/>
        <v>9.0700011019631224E-2</v>
      </c>
      <c r="E48" s="16">
        <f t="shared" si="3"/>
        <v>9.0700011019631224E-2</v>
      </c>
      <c r="F48" s="16"/>
      <c r="G48" s="50">
        <f t="shared" si="6"/>
        <v>1.5685248240802916</v>
      </c>
      <c r="H48" s="50">
        <f t="shared" si="5"/>
        <v>1.5685248240802911</v>
      </c>
      <c r="I48" s="16"/>
      <c r="J48" s="48"/>
      <c r="K48" s="16"/>
      <c r="L48" s="12"/>
      <c r="M48" s="16"/>
      <c r="N48" s="16"/>
      <c r="P48" s="12"/>
      <c r="Q48" s="12"/>
      <c r="R48" s="30"/>
      <c r="S48" s="30"/>
      <c r="T48" s="16"/>
      <c r="V48" s="31"/>
      <c r="W48" s="31"/>
      <c r="X48" s="31"/>
      <c r="Y48" s="16"/>
    </row>
    <row r="49" spans="1:25" x14ac:dyDescent="0.2">
      <c r="A49" s="2">
        <v>10</v>
      </c>
      <c r="B49" s="29">
        <f t="shared" si="0"/>
        <v>302277.88678539533</v>
      </c>
      <c r="C49" s="29">
        <f t="shared" si="1"/>
        <v>302277.88678539539</v>
      </c>
      <c r="D49" s="16">
        <f t="shared" si="2"/>
        <v>9.5631256641381404E-2</v>
      </c>
      <c r="E49" s="16">
        <f t="shared" si="3"/>
        <v>9.5631256641381432E-2</v>
      </c>
      <c r="F49" s="16"/>
      <c r="G49" s="50">
        <f t="shared" si="6"/>
        <v>1.4943694122437317</v>
      </c>
      <c r="H49" s="50">
        <f t="shared" si="5"/>
        <v>1.4943694122437314</v>
      </c>
      <c r="I49" s="16"/>
      <c r="J49" s="48"/>
      <c r="K49" s="16"/>
      <c r="L49" s="12"/>
      <c r="M49" s="16"/>
      <c r="N49" s="16"/>
      <c r="P49" s="12"/>
      <c r="Q49" s="12"/>
      <c r="R49" s="30"/>
      <c r="S49" s="30"/>
      <c r="T49" s="16"/>
      <c r="V49" s="31"/>
      <c r="W49" s="31"/>
      <c r="X49" s="31"/>
      <c r="Y49" s="16"/>
    </row>
    <row r="50" spans="1:25" x14ac:dyDescent="0.2">
      <c r="A50" s="2">
        <v>11</v>
      </c>
      <c r="B50" s="29">
        <f t="shared" si="0"/>
        <v>332619.56980320462</v>
      </c>
      <c r="C50" s="29">
        <f t="shared" si="1"/>
        <v>332619.56980320468</v>
      </c>
      <c r="D50" s="16">
        <f t="shared" si="2"/>
        <v>0.10037678687144795</v>
      </c>
      <c r="E50" s="16">
        <f t="shared" si="3"/>
        <v>0.10037678687144796</v>
      </c>
      <c r="F50" s="16"/>
      <c r="G50" s="50">
        <f t="shared" si="6"/>
        <v>1.4298864454293319</v>
      </c>
      <c r="H50" s="50">
        <f t="shared" si="5"/>
        <v>1.4298864454293319</v>
      </c>
      <c r="I50" s="16"/>
      <c r="J50" s="48"/>
      <c r="K50" s="16"/>
      <c r="L50" s="12"/>
      <c r="M50" s="16"/>
      <c r="N50" s="16"/>
      <c r="P50" s="12"/>
      <c r="Q50" s="12"/>
      <c r="R50" s="30"/>
      <c r="S50" s="30"/>
      <c r="T50" s="16"/>
      <c r="V50" s="31"/>
      <c r="W50" s="31"/>
      <c r="X50" s="31"/>
      <c r="Y50" s="16"/>
    </row>
    <row r="51" spans="1:25" x14ac:dyDescent="0.2">
      <c r="A51" s="2">
        <v>12</v>
      </c>
      <c r="B51" s="29">
        <f t="shared" si="0"/>
        <v>367512.50527368527</v>
      </c>
      <c r="C51" s="29">
        <f t="shared" si="1"/>
        <v>367512.50527368532</v>
      </c>
      <c r="D51" s="16">
        <f t="shared" si="2"/>
        <v>0.10490343515002802</v>
      </c>
      <c r="E51" s="16">
        <f t="shared" si="3"/>
        <v>0.10490343515002802</v>
      </c>
      <c r="F51" s="16"/>
      <c r="G51" s="50">
        <f t="shared" si="6"/>
        <v>1.3738143003733323</v>
      </c>
      <c r="H51" s="50">
        <f t="shared" si="5"/>
        <v>1.3738143003733321</v>
      </c>
      <c r="I51" s="16"/>
      <c r="J51" s="48"/>
      <c r="K51" s="16"/>
      <c r="L51" s="12"/>
      <c r="M51" s="16"/>
      <c r="N51" s="16"/>
      <c r="P51" s="12"/>
      <c r="Q51" s="12"/>
      <c r="R51" s="30"/>
      <c r="S51" s="30"/>
      <c r="T51" s="16"/>
      <c r="V51" s="31"/>
      <c r="W51" s="31"/>
      <c r="X51" s="31"/>
      <c r="Y51" s="16"/>
    </row>
    <row r="52" spans="1:25" x14ac:dyDescent="0.2">
      <c r="A52" s="2">
        <v>13</v>
      </c>
      <c r="B52" s="29">
        <f t="shared" si="0"/>
        <v>407639.38106473809</v>
      </c>
      <c r="C52" s="29">
        <f t="shared" si="1"/>
        <v>407639.38106473815</v>
      </c>
      <c r="D52" s="16">
        <f t="shared" si="2"/>
        <v>0.10918506231827525</v>
      </c>
      <c r="E52" s="16">
        <f t="shared" si="3"/>
        <v>0.10918506231827527</v>
      </c>
      <c r="F52" s="16"/>
      <c r="G52" s="50">
        <f t="shared" si="6"/>
        <v>1.325055913368115</v>
      </c>
      <c r="H52" s="50">
        <f t="shared" si="5"/>
        <v>1.3250559133681148</v>
      </c>
      <c r="I52" s="16"/>
      <c r="J52" s="48"/>
      <c r="K52" s="16"/>
      <c r="L52" s="12"/>
      <c r="M52" s="16"/>
      <c r="N52" s="16"/>
      <c r="P52" s="12"/>
      <c r="Q52" s="12"/>
      <c r="R52" s="30"/>
      <c r="S52" s="30"/>
      <c r="T52" s="16"/>
      <c r="V52" s="31"/>
      <c r="W52" s="31"/>
      <c r="X52" s="31"/>
      <c r="Y52" s="16"/>
    </row>
    <row r="53" spans="1:25" x14ac:dyDescent="0.2">
      <c r="A53" s="2">
        <v>14</v>
      </c>
      <c r="B53" s="29">
        <f t="shared" si="0"/>
        <v>453785.28822444874</v>
      </c>
      <c r="C53" s="29">
        <f t="shared" si="1"/>
        <v>453785.28822444886</v>
      </c>
      <c r="D53" s="16">
        <f t="shared" si="2"/>
        <v>0.1132027701523327</v>
      </c>
      <c r="E53" s="16">
        <f t="shared" si="3"/>
        <v>0.11320277015233272</v>
      </c>
      <c r="F53" s="16"/>
      <c r="G53" s="50">
        <f t="shared" si="6"/>
        <v>1.2826573159722738</v>
      </c>
      <c r="H53" s="50">
        <f t="shared" si="5"/>
        <v>1.2826573159722736</v>
      </c>
      <c r="I53" s="16"/>
      <c r="J53" s="48"/>
      <c r="K53" s="16"/>
      <c r="L53" s="12"/>
      <c r="M53" s="16"/>
      <c r="N53" s="16"/>
      <c r="P53" s="12"/>
      <c r="Q53" s="12"/>
      <c r="R53" s="30"/>
      <c r="S53" s="30"/>
      <c r="T53" s="16"/>
      <c r="V53" s="31"/>
      <c r="W53" s="31"/>
      <c r="X53" s="31"/>
      <c r="Y53" s="16"/>
    </row>
    <row r="54" spans="1:25" x14ac:dyDescent="0.2">
      <c r="A54" s="2">
        <v>15</v>
      </c>
      <c r="B54" s="29">
        <f t="shared" si="0"/>
        <v>506853.08145811601</v>
      </c>
      <c r="C54" s="29">
        <f t="shared" si="1"/>
        <v>506853.08145811612</v>
      </c>
      <c r="D54" s="16">
        <f t="shared" si="2"/>
        <v>0.11694471947583109</v>
      </c>
      <c r="E54" s="16">
        <f t="shared" si="3"/>
        <v>0.1169447194758311</v>
      </c>
      <c r="F54" s="16"/>
      <c r="G54" s="50">
        <f t="shared" si="6"/>
        <v>1.245788970410673</v>
      </c>
      <c r="H54" s="50">
        <f t="shared" si="5"/>
        <v>1.2457889704106728</v>
      </c>
      <c r="I54" s="16"/>
      <c r="J54" s="48"/>
      <c r="K54" s="16"/>
      <c r="L54" s="12"/>
      <c r="M54" s="16"/>
      <c r="N54" s="16"/>
      <c r="P54" s="12"/>
      <c r="Q54" s="12"/>
      <c r="R54" s="30"/>
      <c r="S54" s="30"/>
      <c r="T54" s="16"/>
      <c r="V54" s="31"/>
      <c r="W54" s="31"/>
      <c r="X54" s="31"/>
      <c r="Y54" s="16"/>
    </row>
    <row r="55" spans="1:25" x14ac:dyDescent="0.2">
      <c r="A55" s="2">
        <v>16</v>
      </c>
      <c r="B55" s="29">
        <f t="shared" si="0"/>
        <v>567881.04367683327</v>
      </c>
      <c r="C55" s="29">
        <f t="shared" si="1"/>
        <v>567881.04367683339</v>
      </c>
      <c r="D55" s="16">
        <f t="shared" si="2"/>
        <v>0.1204056253207577</v>
      </c>
      <c r="E55" s="16">
        <f t="shared" si="3"/>
        <v>0.12040562532075771</v>
      </c>
      <c r="F55" s="16"/>
      <c r="G55" s="50">
        <f t="shared" si="6"/>
        <v>1.2137295394875418</v>
      </c>
      <c r="H55" s="50">
        <f t="shared" si="5"/>
        <v>1.2137295394875416</v>
      </c>
      <c r="I55" s="16"/>
      <c r="J55" s="48"/>
      <c r="K55" s="16"/>
      <c r="L55" s="12"/>
      <c r="M55" s="16"/>
      <c r="N55" s="16"/>
      <c r="P55" s="12"/>
      <c r="Q55" s="12"/>
      <c r="R55" s="30"/>
      <c r="S55" s="30"/>
      <c r="V55" s="31"/>
      <c r="W55" s="31"/>
      <c r="X55" s="31"/>
      <c r="Y55" s="16"/>
    </row>
    <row r="56" spans="1:25" x14ac:dyDescent="0.2">
      <c r="A56" s="2">
        <v>17</v>
      </c>
      <c r="B56" s="29">
        <f t="shared" si="0"/>
        <v>638063.20022835827</v>
      </c>
      <c r="C56" s="29">
        <f t="shared" si="1"/>
        <v>638063.20022835839</v>
      </c>
      <c r="D56" s="16">
        <f t="shared" si="2"/>
        <v>0.12358601741153359</v>
      </c>
      <c r="E56" s="16">
        <f t="shared" si="3"/>
        <v>0.12358601741153362</v>
      </c>
      <c r="F56" s="16"/>
      <c r="G56" s="50">
        <f t="shared" si="6"/>
        <v>1.1858517734674277</v>
      </c>
      <c r="H56" s="50">
        <f t="shared" si="5"/>
        <v>1.1858517734674274</v>
      </c>
      <c r="I56" s="16"/>
      <c r="J56" s="48"/>
      <c r="K56" s="16"/>
      <c r="L56" s="12"/>
      <c r="M56" s="16"/>
      <c r="N56" s="16"/>
      <c r="P56" s="12"/>
      <c r="Q56" s="12"/>
      <c r="R56" s="30"/>
      <c r="S56" s="30"/>
      <c r="V56" s="31"/>
      <c r="W56" s="31"/>
      <c r="X56" s="31"/>
      <c r="Y56" s="16"/>
    </row>
    <row r="57" spans="1:25" x14ac:dyDescent="0.2">
      <c r="A57" s="2">
        <v>18</v>
      </c>
      <c r="B57" s="29">
        <f t="shared" si="0"/>
        <v>718772.68026261195</v>
      </c>
      <c r="C57" s="29">
        <f t="shared" si="1"/>
        <v>718772.68026261206</v>
      </c>
      <c r="D57" s="16">
        <f t="shared" si="2"/>
        <v>0.1264913569774411</v>
      </c>
      <c r="E57" s="16">
        <f t="shared" si="3"/>
        <v>0.1264913569774411</v>
      </c>
      <c r="F57" s="16"/>
      <c r="G57" s="50">
        <f t="shared" si="6"/>
        <v>1.1616102377977633</v>
      </c>
      <c r="H57" s="50">
        <f t="shared" si="5"/>
        <v>1.1616102377977631</v>
      </c>
      <c r="I57" s="16"/>
      <c r="J57" s="48"/>
      <c r="K57" s="16"/>
      <c r="L57" s="12"/>
      <c r="M57" s="16"/>
      <c r="N57" s="16"/>
      <c r="P57" s="12"/>
      <c r="Q57" s="12"/>
      <c r="R57" s="30"/>
      <c r="S57" s="30"/>
      <c r="V57" s="31"/>
      <c r="W57" s="31"/>
      <c r="X57" s="31"/>
      <c r="Y57" s="16"/>
    </row>
    <row r="58" spans="1:25" x14ac:dyDescent="0.2">
      <c r="A58" s="2">
        <v>19</v>
      </c>
      <c r="B58" s="29">
        <f t="shared" si="0"/>
        <v>811588.58230200363</v>
      </c>
      <c r="C58" s="29">
        <f t="shared" si="1"/>
        <v>811588.58230200387</v>
      </c>
      <c r="D58" s="16">
        <f t="shared" si="2"/>
        <v>0.12913109330404768</v>
      </c>
      <c r="E58" s="16">
        <f t="shared" si="3"/>
        <v>0.12913109330404771</v>
      </c>
      <c r="F58" s="16"/>
      <c r="G58" s="50">
        <f t="shared" si="6"/>
        <v>1.1405306415632723</v>
      </c>
      <c r="H58" s="50">
        <f t="shared" si="5"/>
        <v>1.1405306415632723</v>
      </c>
      <c r="I58" s="16"/>
      <c r="J58" s="48"/>
      <c r="K58" s="16"/>
      <c r="L58" s="12"/>
      <c r="M58" s="16"/>
      <c r="N58" s="16"/>
      <c r="P58" s="12"/>
      <c r="Q58" s="12"/>
      <c r="R58" s="30"/>
      <c r="S58" s="30"/>
      <c r="V58" s="31"/>
      <c r="W58" s="31"/>
      <c r="X58" s="31"/>
      <c r="Y58" s="16"/>
    </row>
    <row r="59" spans="1:25" x14ac:dyDescent="0.2">
      <c r="A59" s="11">
        <v>20</v>
      </c>
      <c r="B59" s="19">
        <f t="shared" si="0"/>
        <v>918326.86964730406</v>
      </c>
      <c r="C59" s="19">
        <f t="shared" si="1"/>
        <v>918326.86964730429</v>
      </c>
      <c r="D59" s="28">
        <f t="shared" si="2"/>
        <v>0.13151772914614723</v>
      </c>
      <c r="E59" s="28">
        <f t="shared" si="3"/>
        <v>0.13151772914614723</v>
      </c>
      <c r="F59" s="28"/>
      <c r="G59" s="53">
        <f t="shared" si="6"/>
        <v>1.1222005578811065</v>
      </c>
      <c r="H59" s="53">
        <f t="shared" si="5"/>
        <v>1.1222005578811063</v>
      </c>
      <c r="I59" s="16"/>
      <c r="J59" s="48"/>
      <c r="K59" s="16"/>
      <c r="L59" s="12"/>
      <c r="M59" s="16"/>
      <c r="N59" s="16"/>
      <c r="P59" s="12"/>
      <c r="Q59" s="12"/>
      <c r="R59" s="30"/>
      <c r="S59" s="30"/>
      <c r="V59" s="31"/>
      <c r="W59" s="31"/>
      <c r="X59" s="31"/>
      <c r="Y59" s="16"/>
    </row>
    <row r="60" spans="1:25" x14ac:dyDescent="0.2">
      <c r="B60" s="29"/>
      <c r="C60" s="29"/>
      <c r="D60" s="29"/>
      <c r="E60" s="16"/>
      <c r="F60" s="16"/>
      <c r="G60" s="16"/>
      <c r="H60" s="16"/>
      <c r="I60" s="16"/>
      <c r="J60" s="48"/>
      <c r="K60" s="16"/>
      <c r="L60" s="12"/>
      <c r="M60" s="12"/>
      <c r="N60" s="16"/>
      <c r="O60" s="16"/>
      <c r="Q60" s="12"/>
      <c r="R60" s="12"/>
      <c r="S60" s="30"/>
      <c r="T60" s="30"/>
    </row>
    <row r="61" spans="1:25" x14ac:dyDescent="0.2">
      <c r="A61" s="11" t="s">
        <v>62</v>
      </c>
      <c r="B61" s="19"/>
      <c r="C61" s="29"/>
      <c r="D61" s="29"/>
      <c r="E61" s="16"/>
      <c r="F61" s="16"/>
      <c r="G61" s="16"/>
      <c r="H61" s="16"/>
      <c r="I61" s="16"/>
      <c r="J61" s="48"/>
      <c r="K61" s="16"/>
      <c r="L61" s="12"/>
      <c r="M61" s="12"/>
      <c r="N61" s="16"/>
      <c r="O61" s="16"/>
      <c r="Q61" s="12"/>
      <c r="R61" s="12"/>
      <c r="S61" s="30"/>
      <c r="T61" s="30"/>
    </row>
    <row r="62" spans="1:25" ht="25.5" x14ac:dyDescent="0.2">
      <c r="A62" s="11" t="s">
        <v>58</v>
      </c>
      <c r="B62" s="42" t="s">
        <v>59</v>
      </c>
      <c r="C62" s="29"/>
      <c r="D62" s="29"/>
      <c r="E62" s="16"/>
      <c r="F62" s="16"/>
      <c r="G62" s="16"/>
      <c r="H62" s="16"/>
      <c r="I62" s="16"/>
      <c r="J62" s="48"/>
      <c r="K62" s="16"/>
      <c r="L62" s="12"/>
      <c r="M62" s="12"/>
      <c r="N62" s="16"/>
      <c r="O62" s="16"/>
      <c r="Q62" s="12"/>
      <c r="R62" s="12"/>
      <c r="S62" s="30"/>
      <c r="T62" s="30"/>
    </row>
    <row r="63" spans="1:25" x14ac:dyDescent="0.2">
      <c r="A63" s="2">
        <v>6</v>
      </c>
      <c r="B63" s="12">
        <f>B45</f>
        <v>215653.03828124996</v>
      </c>
      <c r="C63" s="29"/>
      <c r="D63" s="29"/>
      <c r="E63" s="16"/>
      <c r="F63" s="16"/>
      <c r="G63" s="16"/>
      <c r="H63" s="16"/>
      <c r="I63" s="16"/>
      <c r="J63" s="48"/>
      <c r="K63" s="16"/>
      <c r="L63" s="12"/>
      <c r="M63" s="12"/>
      <c r="N63" s="16"/>
      <c r="O63" s="16"/>
      <c r="Q63" s="12"/>
      <c r="R63" s="12"/>
      <c r="S63" s="30"/>
      <c r="T63" s="30"/>
    </row>
    <row r="64" spans="1:25" x14ac:dyDescent="0.2">
      <c r="A64" s="11">
        <v>6</v>
      </c>
      <c r="B64" s="27">
        <f>C45</f>
        <v>215653.03828124999</v>
      </c>
      <c r="C64" s="29"/>
      <c r="D64" s="29"/>
      <c r="E64" s="16"/>
      <c r="F64" s="16"/>
      <c r="G64" s="16"/>
      <c r="H64" s="16"/>
      <c r="I64" s="16"/>
      <c r="J64" s="48"/>
      <c r="K64" s="16"/>
      <c r="L64" s="12"/>
      <c r="M64" s="12"/>
      <c r="N64" s="16"/>
      <c r="O64" s="16"/>
      <c r="Q64" s="12"/>
      <c r="R64" s="12"/>
      <c r="S64" s="30"/>
      <c r="T64" s="30"/>
    </row>
    <row r="65" spans="1:20" x14ac:dyDescent="0.2">
      <c r="A65" s="9"/>
      <c r="B65" s="44"/>
      <c r="C65" s="29"/>
      <c r="D65" s="29"/>
      <c r="E65" s="16"/>
      <c r="F65" s="16"/>
      <c r="G65" s="16"/>
      <c r="H65" s="16"/>
      <c r="I65" s="16"/>
      <c r="J65" s="48"/>
      <c r="K65" s="16"/>
      <c r="L65" s="12"/>
      <c r="M65" s="12"/>
      <c r="N65" s="16"/>
      <c r="O65" s="16"/>
      <c r="Q65" s="12"/>
      <c r="R65" s="12"/>
      <c r="S65" s="30"/>
      <c r="T65" s="30"/>
    </row>
    <row r="66" spans="1:20" x14ac:dyDescent="0.2">
      <c r="A66" s="11" t="s">
        <v>63</v>
      </c>
      <c r="B66" s="27"/>
      <c r="C66" s="29"/>
      <c r="D66" s="29"/>
      <c r="E66" s="16"/>
      <c r="F66" s="16"/>
      <c r="G66" s="16"/>
      <c r="H66" s="16"/>
      <c r="I66" s="16"/>
      <c r="J66" s="48"/>
      <c r="K66" s="16"/>
      <c r="L66" s="12"/>
      <c r="M66" s="12"/>
      <c r="N66" s="16"/>
      <c r="O66" s="16"/>
      <c r="Q66" s="12"/>
      <c r="R66" s="12"/>
      <c r="S66" s="30"/>
      <c r="T66" s="30"/>
    </row>
    <row r="67" spans="1:20" x14ac:dyDescent="0.2">
      <c r="A67" s="11" t="s">
        <v>58</v>
      </c>
      <c r="B67" s="42" t="s">
        <v>64</v>
      </c>
      <c r="C67" s="29"/>
      <c r="D67" s="29"/>
      <c r="E67" s="16"/>
      <c r="F67" s="16"/>
      <c r="G67" s="16"/>
      <c r="H67" s="16"/>
      <c r="I67" s="16"/>
      <c r="J67" s="48"/>
      <c r="K67" s="16"/>
      <c r="L67" s="12"/>
      <c r="M67" s="12"/>
      <c r="N67" s="16"/>
      <c r="O67" s="16"/>
      <c r="Q67" s="12"/>
      <c r="R67" s="12"/>
      <c r="S67" s="30"/>
      <c r="T67" s="30"/>
    </row>
    <row r="68" spans="1:20" x14ac:dyDescent="0.2">
      <c r="A68" s="2">
        <v>6</v>
      </c>
      <c r="B68" s="29">
        <f>G45</f>
        <v>1.8646551918231129</v>
      </c>
      <c r="C68" s="29"/>
      <c r="D68" s="29"/>
      <c r="E68" s="16"/>
      <c r="F68" s="16"/>
      <c r="G68" s="16"/>
      <c r="H68" s="16"/>
      <c r="I68" s="16"/>
      <c r="J68" s="48"/>
      <c r="K68" s="16"/>
      <c r="L68" s="12"/>
      <c r="M68" s="12"/>
      <c r="N68" s="16"/>
      <c r="O68" s="16"/>
      <c r="Q68" s="12"/>
      <c r="R68" s="12"/>
      <c r="S68" s="30"/>
      <c r="T68" s="30"/>
    </row>
    <row r="69" spans="1:20" x14ac:dyDescent="0.2">
      <c r="A69" s="11">
        <v>6</v>
      </c>
      <c r="B69" s="19">
        <f>H45</f>
        <v>1.8646551918231125</v>
      </c>
      <c r="C69" s="29"/>
      <c r="D69" s="29"/>
      <c r="E69" s="16"/>
      <c r="F69" s="16"/>
      <c r="G69" s="16"/>
      <c r="H69" s="16"/>
      <c r="I69" s="16"/>
      <c r="J69" s="48"/>
      <c r="K69" s="16"/>
      <c r="L69" s="12"/>
      <c r="M69" s="12"/>
      <c r="N69" s="16"/>
      <c r="O69" s="16"/>
      <c r="Q69" s="12"/>
      <c r="R69" s="12"/>
      <c r="S69" s="30"/>
      <c r="T69" s="30"/>
    </row>
    <row r="70" spans="1:20" x14ac:dyDescent="0.2">
      <c r="B70" s="29"/>
      <c r="C70" s="29"/>
      <c r="D70" s="29"/>
      <c r="E70" s="16"/>
      <c r="F70" s="16"/>
      <c r="G70" s="16"/>
      <c r="H70" s="16"/>
      <c r="I70" s="16"/>
      <c r="J70" s="48"/>
      <c r="K70" s="16"/>
      <c r="L70" s="12"/>
      <c r="M70" s="12"/>
      <c r="N70" s="16"/>
      <c r="O70" s="16"/>
      <c r="Q70" s="12"/>
      <c r="R70" s="12"/>
      <c r="S70" s="30"/>
      <c r="T70" s="30"/>
    </row>
    <row r="71" spans="1:20" x14ac:dyDescent="0.2">
      <c r="B71" s="29"/>
      <c r="C71" s="29"/>
      <c r="D71" s="29"/>
      <c r="E71" s="16"/>
      <c r="F71" s="16"/>
      <c r="G71" s="16"/>
      <c r="H71" s="16"/>
      <c r="I71" s="16"/>
      <c r="J71" s="48"/>
      <c r="K71" s="16"/>
      <c r="L71" s="12"/>
      <c r="M71" s="12"/>
      <c r="N71" s="16"/>
      <c r="O71" s="16"/>
      <c r="Q71" s="12"/>
      <c r="R71" s="12"/>
      <c r="S71" s="30"/>
      <c r="T71" s="30"/>
    </row>
    <row r="72" spans="1:20" x14ac:dyDescent="0.2">
      <c r="B72" s="29"/>
      <c r="C72" s="29"/>
      <c r="D72" s="29"/>
      <c r="E72" s="16"/>
      <c r="F72" s="16"/>
      <c r="G72" s="16"/>
      <c r="H72" s="16"/>
      <c r="I72" s="16"/>
      <c r="J72" s="48"/>
      <c r="K72" s="16"/>
      <c r="L72" s="12"/>
      <c r="M72" s="12"/>
      <c r="N72" s="16"/>
      <c r="O72" s="16"/>
      <c r="Q72" s="12"/>
      <c r="R72" s="12"/>
      <c r="S72" s="30"/>
      <c r="T72" s="30"/>
    </row>
    <row r="73" spans="1:20" x14ac:dyDescent="0.2">
      <c r="B73" s="29"/>
      <c r="C73" s="29"/>
      <c r="D73" s="29"/>
      <c r="E73" s="16"/>
      <c r="F73" s="16"/>
      <c r="G73" s="16"/>
      <c r="H73" s="16"/>
      <c r="I73" s="16"/>
      <c r="J73" s="48"/>
      <c r="K73" s="16"/>
      <c r="L73" s="12"/>
      <c r="M73" s="12"/>
      <c r="N73" s="16"/>
      <c r="O73" s="16"/>
      <c r="Q73" s="12"/>
      <c r="R73" s="12"/>
      <c r="S73" s="30"/>
      <c r="T73" s="30"/>
    </row>
    <row r="74" spans="1:20" x14ac:dyDescent="0.2">
      <c r="B74" s="29"/>
      <c r="C74" s="29"/>
      <c r="D74" s="29"/>
      <c r="E74" s="16"/>
      <c r="F74" s="16"/>
      <c r="G74" s="16"/>
      <c r="H74" s="16"/>
      <c r="I74" s="16"/>
      <c r="J74" s="48"/>
      <c r="K74" s="16"/>
      <c r="L74" s="12"/>
      <c r="M74" s="12"/>
      <c r="N74" s="16"/>
      <c r="O74" s="16"/>
      <c r="Q74" s="12"/>
      <c r="R74" s="12"/>
      <c r="S74" s="30"/>
      <c r="T74" s="30"/>
    </row>
    <row r="75" spans="1:20" x14ac:dyDescent="0.2">
      <c r="B75" s="29"/>
      <c r="C75" s="29"/>
      <c r="D75" s="29"/>
      <c r="E75" s="16"/>
      <c r="F75" s="16"/>
      <c r="G75" s="16"/>
      <c r="H75" s="16"/>
      <c r="I75" s="16"/>
      <c r="J75" s="48"/>
      <c r="K75" s="16"/>
      <c r="L75" s="12"/>
      <c r="M75" s="12"/>
      <c r="N75" s="16"/>
      <c r="O75" s="16"/>
      <c r="Q75" s="12"/>
      <c r="R75" s="12"/>
      <c r="S75" s="30"/>
      <c r="T75" s="30"/>
    </row>
    <row r="76" spans="1:20" x14ac:dyDescent="0.2">
      <c r="B76" s="29"/>
      <c r="C76" s="29"/>
      <c r="D76" s="29"/>
      <c r="E76" s="16"/>
      <c r="F76" s="16"/>
      <c r="G76" s="16"/>
      <c r="H76" s="16"/>
      <c r="I76" s="16"/>
      <c r="J76" s="48"/>
      <c r="K76" s="16"/>
      <c r="L76" s="12"/>
      <c r="M76" s="12"/>
      <c r="N76" s="16"/>
      <c r="O76" s="16"/>
      <c r="Q76" s="12"/>
      <c r="R76" s="12"/>
      <c r="S76" s="30"/>
      <c r="T76" s="30"/>
    </row>
    <row r="77" spans="1:20" x14ac:dyDescent="0.2">
      <c r="B77" s="29"/>
      <c r="C77" s="29"/>
      <c r="D77" s="29"/>
      <c r="E77" s="16"/>
      <c r="F77" s="16"/>
      <c r="G77" s="16"/>
      <c r="H77" s="16"/>
      <c r="I77" s="16"/>
      <c r="J77" s="48"/>
      <c r="K77" s="16"/>
      <c r="L77" s="12"/>
      <c r="M77" s="12"/>
      <c r="N77" s="16"/>
      <c r="O77" s="16"/>
      <c r="Q77" s="12"/>
      <c r="R77" s="12"/>
      <c r="S77" s="30"/>
      <c r="T77" s="30"/>
    </row>
    <row r="78" spans="1:20" x14ac:dyDescent="0.2">
      <c r="B78" s="29"/>
      <c r="C78" s="29"/>
      <c r="D78" s="29"/>
      <c r="E78" s="16"/>
      <c r="F78" s="16"/>
      <c r="G78" s="16"/>
      <c r="H78" s="16"/>
      <c r="I78" s="16"/>
      <c r="J78" s="48"/>
      <c r="K78" s="16"/>
      <c r="L78" s="12"/>
      <c r="M78" s="12"/>
      <c r="N78" s="16"/>
      <c r="O78" s="16"/>
      <c r="Q78" s="12"/>
      <c r="R78" s="12"/>
      <c r="S78" s="30"/>
      <c r="T78" s="30"/>
    </row>
    <row r="79" spans="1:20" x14ac:dyDescent="0.2">
      <c r="B79" s="29"/>
      <c r="C79" s="29"/>
      <c r="D79" s="29"/>
      <c r="E79" s="16"/>
      <c r="F79" s="16"/>
      <c r="G79" s="16"/>
      <c r="H79" s="16"/>
      <c r="I79" s="16"/>
      <c r="J79" s="48"/>
      <c r="K79" s="16"/>
      <c r="L79" s="12"/>
      <c r="M79" s="12"/>
      <c r="N79" s="16"/>
      <c r="O79" s="16"/>
      <c r="Q79" s="12"/>
      <c r="R79" s="12"/>
      <c r="S79" s="30"/>
      <c r="T79" s="30"/>
    </row>
    <row r="80" spans="1:20" x14ac:dyDescent="0.2">
      <c r="B80" s="29"/>
      <c r="C80" s="29"/>
      <c r="D80" s="29"/>
      <c r="E80" s="16"/>
      <c r="F80" s="16"/>
      <c r="G80" s="16"/>
      <c r="H80" s="16"/>
      <c r="I80" s="16"/>
      <c r="J80" s="48"/>
      <c r="K80" s="16"/>
      <c r="L80" s="12"/>
      <c r="M80" s="12"/>
      <c r="N80" s="16"/>
      <c r="O80" s="16"/>
      <c r="Q80" s="12"/>
      <c r="R80" s="12"/>
      <c r="S80" s="30"/>
      <c r="T80" s="30"/>
    </row>
    <row r="81" spans="1:20" x14ac:dyDescent="0.2">
      <c r="B81" s="29"/>
      <c r="C81" s="29"/>
      <c r="D81" s="29"/>
      <c r="E81" s="16"/>
      <c r="F81" s="16"/>
      <c r="G81" s="16"/>
      <c r="H81" s="16"/>
      <c r="I81" s="16"/>
      <c r="J81" s="48"/>
      <c r="K81" s="16"/>
      <c r="L81" s="12"/>
      <c r="M81" s="12"/>
      <c r="N81" s="16"/>
      <c r="O81" s="16"/>
      <c r="Q81" s="12"/>
      <c r="R81" s="12"/>
      <c r="S81" s="30"/>
      <c r="T81" s="30"/>
    </row>
    <row r="82" spans="1:20" x14ac:dyDescent="0.2">
      <c r="B82" s="29"/>
      <c r="C82" s="29"/>
      <c r="D82" s="29"/>
      <c r="E82" s="16"/>
      <c r="F82" s="16"/>
      <c r="G82" s="16"/>
      <c r="H82" s="16"/>
      <c r="I82" s="16"/>
      <c r="L82" s="12"/>
      <c r="M82" s="12"/>
      <c r="N82" s="16"/>
      <c r="O82" s="16"/>
      <c r="Q82" s="12"/>
      <c r="R82" s="12"/>
      <c r="S82" s="30"/>
      <c r="T82" s="30"/>
    </row>
    <row r="83" spans="1:20" x14ac:dyDescent="0.2">
      <c r="B83" s="29"/>
      <c r="C83" s="29"/>
      <c r="D83" s="29"/>
      <c r="E83" s="16"/>
      <c r="F83" s="16"/>
      <c r="G83" s="16"/>
      <c r="H83" s="16"/>
      <c r="I83" s="16"/>
      <c r="L83" s="12"/>
      <c r="M83" s="12"/>
      <c r="N83" s="16"/>
      <c r="O83" s="16"/>
      <c r="Q83" s="12"/>
      <c r="R83" s="12"/>
      <c r="S83" s="30"/>
      <c r="T83" s="30"/>
    </row>
    <row r="84" spans="1:20" x14ac:dyDescent="0.2">
      <c r="B84" s="29"/>
      <c r="C84" s="29"/>
      <c r="D84" s="29"/>
      <c r="E84" s="16"/>
      <c r="F84" s="16"/>
      <c r="G84" s="16"/>
      <c r="H84" s="16"/>
      <c r="I84" s="16"/>
      <c r="L84" s="12"/>
      <c r="M84" s="12"/>
      <c r="N84" s="16"/>
      <c r="O84" s="16"/>
      <c r="Q84" s="12"/>
      <c r="R84" s="12"/>
      <c r="S84" s="30"/>
      <c r="T84" s="30"/>
    </row>
    <row r="85" spans="1:20" x14ac:dyDescent="0.2">
      <c r="B85" s="29"/>
      <c r="C85" s="29"/>
      <c r="D85" s="29"/>
      <c r="E85" s="16"/>
      <c r="F85" s="16"/>
      <c r="G85" s="16"/>
      <c r="H85" s="16"/>
      <c r="I85" s="16"/>
      <c r="L85" s="12"/>
      <c r="M85" s="12"/>
      <c r="N85" s="16"/>
      <c r="O85" s="16"/>
      <c r="Q85" s="12"/>
      <c r="R85" s="12"/>
      <c r="S85" s="30"/>
      <c r="T85" s="30"/>
    </row>
    <row r="86" spans="1:20" x14ac:dyDescent="0.2">
      <c r="B86" s="29"/>
      <c r="C86" s="29"/>
      <c r="D86" s="29"/>
      <c r="E86" s="16"/>
      <c r="F86" s="16"/>
      <c r="G86" s="16"/>
      <c r="H86" s="16"/>
      <c r="I86" s="16"/>
      <c r="L86" s="12"/>
      <c r="M86" s="12"/>
      <c r="N86" s="16"/>
      <c r="O86" s="16"/>
      <c r="Q86" s="12"/>
      <c r="R86" s="12"/>
      <c r="S86" s="30"/>
      <c r="T86" s="30"/>
    </row>
    <row r="87" spans="1:20" x14ac:dyDescent="0.2">
      <c r="B87" s="29"/>
      <c r="C87" s="29"/>
      <c r="D87" s="29"/>
      <c r="E87" s="16"/>
      <c r="F87" s="16"/>
      <c r="G87" s="16"/>
      <c r="H87" s="16"/>
      <c r="I87" s="16"/>
      <c r="L87" s="12"/>
      <c r="M87" s="12"/>
      <c r="N87" s="16"/>
      <c r="O87" s="16"/>
      <c r="Q87" s="12"/>
      <c r="R87" s="12"/>
      <c r="S87" s="30"/>
      <c r="T87" s="30"/>
    </row>
    <row r="88" spans="1:20" x14ac:dyDescent="0.2">
      <c r="B88" s="29"/>
      <c r="C88" s="29"/>
      <c r="D88" s="29"/>
      <c r="E88" s="16"/>
      <c r="F88" s="16"/>
      <c r="G88" s="16"/>
      <c r="H88" s="16"/>
      <c r="I88" s="16"/>
      <c r="L88" s="12"/>
      <c r="M88" s="12"/>
      <c r="N88" s="16"/>
      <c r="O88" s="16"/>
      <c r="Q88" s="12"/>
      <c r="R88" s="12"/>
      <c r="S88" s="30"/>
      <c r="T88" s="30"/>
    </row>
    <row r="89" spans="1:20" x14ac:dyDescent="0.2">
      <c r="B89" s="29"/>
      <c r="C89" s="29"/>
      <c r="D89" s="29"/>
      <c r="E89" s="16"/>
      <c r="F89" s="16"/>
      <c r="G89" s="16"/>
      <c r="H89" s="16"/>
      <c r="I89" s="16"/>
      <c r="L89" s="12"/>
      <c r="M89" s="12"/>
      <c r="N89" s="16"/>
      <c r="O89" s="16"/>
      <c r="Q89" s="12"/>
      <c r="R89" s="12"/>
      <c r="S89" s="30"/>
      <c r="T89" s="30"/>
    </row>
    <row r="90" spans="1:20" x14ac:dyDescent="0.2">
      <c r="B90" s="29"/>
      <c r="C90" s="29"/>
      <c r="D90" s="29"/>
      <c r="E90" s="16"/>
      <c r="F90" s="16"/>
      <c r="G90" s="16"/>
      <c r="H90" s="16"/>
      <c r="I90" s="16"/>
      <c r="L90" s="12"/>
      <c r="M90" s="12"/>
      <c r="N90" s="16"/>
      <c r="O90" s="16"/>
      <c r="Q90" s="12"/>
      <c r="R90" s="12"/>
      <c r="S90" s="30"/>
      <c r="T90" s="30"/>
    </row>
    <row r="91" spans="1:20" x14ac:dyDescent="0.2">
      <c r="B91" s="29"/>
      <c r="C91" s="29"/>
      <c r="D91" s="29"/>
      <c r="E91" s="16"/>
      <c r="F91" s="16"/>
      <c r="G91" s="16"/>
      <c r="H91" s="16"/>
      <c r="I91" s="16"/>
      <c r="L91" s="12"/>
      <c r="M91" s="12"/>
      <c r="N91" s="16"/>
      <c r="O91" s="16"/>
      <c r="Q91" s="12"/>
      <c r="R91" s="12"/>
      <c r="S91" s="30"/>
      <c r="T91" s="30"/>
    </row>
    <row r="92" spans="1:20" x14ac:dyDescent="0.2">
      <c r="B92" s="29"/>
      <c r="C92" s="29"/>
      <c r="D92" s="29"/>
      <c r="E92" s="16"/>
      <c r="F92" s="16"/>
      <c r="G92" s="16"/>
      <c r="H92" s="16"/>
      <c r="I92" s="16"/>
      <c r="L92" s="12"/>
      <c r="M92" s="12"/>
      <c r="N92" s="16"/>
      <c r="O92" s="16"/>
      <c r="Q92" s="12"/>
      <c r="R92" s="12"/>
      <c r="S92" s="30"/>
      <c r="T92" s="30"/>
    </row>
    <row r="93" spans="1:20" x14ac:dyDescent="0.2">
      <c r="B93" s="29"/>
      <c r="C93" s="29"/>
      <c r="D93" s="29"/>
      <c r="E93" s="16"/>
      <c r="F93" s="16"/>
      <c r="G93" s="16"/>
      <c r="H93" s="16"/>
      <c r="I93" s="16"/>
      <c r="L93" s="12"/>
      <c r="M93" s="12"/>
      <c r="N93" s="16"/>
      <c r="O93" s="16"/>
      <c r="Q93" s="12"/>
      <c r="R93" s="12"/>
      <c r="S93" s="30"/>
      <c r="T93" s="30"/>
    </row>
    <row r="94" spans="1:20" x14ac:dyDescent="0.2">
      <c r="B94" s="29"/>
      <c r="C94" s="29"/>
      <c r="D94" s="29"/>
      <c r="E94" s="16"/>
      <c r="F94" s="16"/>
      <c r="G94" s="16"/>
      <c r="H94" s="16"/>
      <c r="I94" s="16"/>
      <c r="L94" s="12"/>
      <c r="M94" s="12"/>
      <c r="N94" s="16"/>
      <c r="O94" s="16"/>
      <c r="Q94" s="12"/>
      <c r="R94" s="12"/>
      <c r="S94" s="30"/>
      <c r="T94" s="30"/>
    </row>
    <row r="95" spans="1:20" x14ac:dyDescent="0.2">
      <c r="A95" s="39"/>
      <c r="B95" s="29"/>
      <c r="C95" s="29"/>
      <c r="D95" s="29"/>
      <c r="E95" s="16"/>
      <c r="F95" s="16"/>
      <c r="G95" s="16"/>
      <c r="H95" s="16"/>
      <c r="I95" s="16"/>
      <c r="L95" s="12"/>
      <c r="M95" s="12"/>
      <c r="N95" s="16"/>
      <c r="O95" s="16"/>
      <c r="Q95" s="12"/>
      <c r="R95" s="12"/>
      <c r="S95" s="30"/>
      <c r="T95" s="30"/>
    </row>
    <row r="96" spans="1:20" x14ac:dyDescent="0.2">
      <c r="A96" s="1" t="s">
        <v>179</v>
      </c>
      <c r="B96" s="29"/>
      <c r="C96" s="29"/>
      <c r="D96" s="29"/>
      <c r="E96" s="16"/>
      <c r="F96" s="16"/>
      <c r="G96" s="16"/>
      <c r="H96" s="16"/>
      <c r="I96" s="16"/>
      <c r="L96" s="12"/>
      <c r="M96" s="12"/>
      <c r="N96" s="16"/>
      <c r="O96" s="16"/>
      <c r="Q96" s="12"/>
      <c r="R96" s="12"/>
      <c r="S96" s="30"/>
      <c r="T96" s="30"/>
    </row>
    <row r="97" spans="1:20" x14ac:dyDescent="0.2">
      <c r="B97" s="29"/>
      <c r="C97" s="29"/>
      <c r="D97" s="29"/>
      <c r="E97" s="16"/>
      <c r="F97" s="16"/>
      <c r="G97" s="16"/>
      <c r="H97" s="16"/>
      <c r="I97" s="16"/>
      <c r="L97" s="12"/>
      <c r="M97" s="12"/>
      <c r="N97" s="16"/>
      <c r="O97" s="16"/>
      <c r="Q97" s="12"/>
      <c r="R97" s="12"/>
      <c r="S97" s="30"/>
      <c r="T97" s="30"/>
    </row>
    <row r="98" spans="1:20" x14ac:dyDescent="0.2">
      <c r="A98" s="37" t="s">
        <v>69</v>
      </c>
      <c r="B98" s="54"/>
      <c r="C98" s="29"/>
      <c r="D98" s="29"/>
      <c r="E98" s="16"/>
      <c r="F98" s="16"/>
      <c r="G98" s="16"/>
      <c r="H98" s="16"/>
      <c r="I98" s="16"/>
      <c r="L98" s="12"/>
      <c r="M98" s="12"/>
      <c r="N98" s="16"/>
      <c r="O98" s="16"/>
      <c r="Q98" s="12"/>
      <c r="R98" s="12"/>
      <c r="S98" s="30"/>
      <c r="T98" s="30"/>
    </row>
    <row r="99" spans="1:20" ht="25.5" x14ac:dyDescent="0.2">
      <c r="A99" s="37" t="s">
        <v>58</v>
      </c>
      <c r="B99" s="55" t="s">
        <v>70</v>
      </c>
      <c r="C99" s="29"/>
      <c r="D99" s="29"/>
      <c r="E99" s="16"/>
      <c r="F99" s="16"/>
      <c r="G99" s="16"/>
      <c r="H99" s="16"/>
      <c r="I99" s="16"/>
      <c r="L99" s="12"/>
      <c r="M99" s="12"/>
      <c r="N99" s="16"/>
      <c r="O99" s="16"/>
      <c r="Q99" s="12"/>
      <c r="R99" s="12"/>
      <c r="S99" s="30"/>
      <c r="T99" s="30"/>
    </row>
    <row r="100" spans="1:20" x14ac:dyDescent="0.2">
      <c r="A100" s="35">
        <v>6</v>
      </c>
      <c r="B100" s="56">
        <f>D45</f>
        <v>7.5212344356955854E-2</v>
      </c>
      <c r="C100" s="29"/>
      <c r="D100" s="29"/>
      <c r="E100" s="16"/>
      <c r="F100" s="16"/>
      <c r="G100" s="16"/>
      <c r="H100" s="16"/>
      <c r="I100" s="16"/>
      <c r="L100" s="12"/>
      <c r="M100" s="12"/>
      <c r="N100" s="16"/>
      <c r="O100" s="16"/>
      <c r="Q100" s="12"/>
      <c r="R100" s="12"/>
      <c r="S100" s="30"/>
      <c r="T100" s="30"/>
    </row>
    <row r="101" spans="1:20" x14ac:dyDescent="0.2">
      <c r="A101" s="37">
        <v>6</v>
      </c>
      <c r="B101" s="57">
        <f>E45</f>
        <v>7.5212344356955868E-2</v>
      </c>
      <c r="C101" s="29"/>
      <c r="D101" s="29"/>
      <c r="E101" s="50"/>
      <c r="F101" s="50"/>
      <c r="G101" s="16"/>
      <c r="H101" s="16"/>
      <c r="I101" s="16"/>
      <c r="L101" s="12"/>
      <c r="M101" s="12"/>
      <c r="N101" s="16"/>
      <c r="O101" s="16"/>
      <c r="Q101" s="12"/>
      <c r="R101" s="12"/>
      <c r="S101" s="30"/>
      <c r="T101" s="30"/>
    </row>
    <row r="102" spans="1:20" x14ac:dyDescent="0.2">
      <c r="B102" s="29"/>
      <c r="C102" s="29"/>
      <c r="D102" s="26"/>
      <c r="E102" s="50"/>
      <c r="F102" s="50"/>
      <c r="G102" s="16"/>
      <c r="H102" s="16"/>
      <c r="I102" s="16"/>
      <c r="L102" s="12"/>
      <c r="M102" s="12"/>
      <c r="N102" s="16"/>
      <c r="O102" s="16"/>
      <c r="Q102" s="12"/>
      <c r="R102" s="12"/>
      <c r="S102" s="30"/>
      <c r="T102" s="30"/>
    </row>
    <row r="103" spans="1:20" x14ac:dyDescent="0.2">
      <c r="A103" s="11" t="s">
        <v>63</v>
      </c>
      <c r="B103" s="27"/>
      <c r="C103" s="29"/>
      <c r="D103" s="29"/>
      <c r="E103" s="58"/>
      <c r="F103" s="50"/>
      <c r="G103" s="16"/>
      <c r="H103" s="16"/>
      <c r="I103" s="16"/>
      <c r="L103" s="12"/>
      <c r="M103" s="12"/>
      <c r="N103" s="16"/>
      <c r="O103" s="16"/>
      <c r="Q103" s="12"/>
      <c r="R103" s="12"/>
      <c r="S103" s="30"/>
      <c r="T103" s="30"/>
    </row>
    <row r="104" spans="1:20" x14ac:dyDescent="0.2">
      <c r="A104" s="11" t="s">
        <v>58</v>
      </c>
      <c r="B104" s="42" t="s">
        <v>64</v>
      </c>
      <c r="C104" s="29"/>
      <c r="D104" s="29"/>
      <c r="E104" s="16"/>
      <c r="F104" s="16"/>
      <c r="G104" s="16"/>
      <c r="H104" s="16"/>
      <c r="I104" s="16"/>
      <c r="L104" s="12"/>
      <c r="M104" s="12"/>
      <c r="N104" s="16"/>
      <c r="O104" s="16"/>
      <c r="Q104" s="12"/>
      <c r="R104" s="12"/>
      <c r="S104" s="30"/>
      <c r="T104" s="30"/>
    </row>
    <row r="105" spans="1:20" x14ac:dyDescent="0.2">
      <c r="A105" s="2">
        <v>6</v>
      </c>
      <c r="B105" s="29">
        <f>G45</f>
        <v>1.8646551918231129</v>
      </c>
      <c r="C105" s="29"/>
      <c r="D105" s="29"/>
      <c r="E105" s="16"/>
      <c r="F105" s="16"/>
      <c r="G105" s="16"/>
      <c r="H105" s="16"/>
      <c r="I105" s="16"/>
      <c r="L105" s="12"/>
      <c r="M105" s="12"/>
      <c r="N105" s="16"/>
      <c r="O105" s="16"/>
      <c r="Q105" s="12"/>
      <c r="R105" s="12"/>
      <c r="S105" s="30"/>
      <c r="T105" s="30"/>
    </row>
    <row r="106" spans="1:20" x14ac:dyDescent="0.2">
      <c r="A106" s="11">
        <v>7</v>
      </c>
      <c r="B106" s="19">
        <f>H46</f>
        <v>1.7518740798461849</v>
      </c>
      <c r="C106" s="29"/>
      <c r="D106" s="29"/>
      <c r="E106" s="16"/>
      <c r="F106" s="16"/>
      <c r="G106" s="16"/>
      <c r="H106" s="16"/>
      <c r="I106" s="16"/>
      <c r="L106" s="12"/>
      <c r="M106" s="12"/>
      <c r="N106" s="16"/>
      <c r="O106" s="16"/>
      <c r="Q106" s="12"/>
      <c r="R106" s="12"/>
      <c r="S106" s="30"/>
      <c r="T106" s="30"/>
    </row>
    <row r="107" spans="1:20" x14ac:dyDescent="0.2">
      <c r="B107" s="29"/>
      <c r="C107" s="29"/>
      <c r="D107" s="29"/>
      <c r="E107" s="16"/>
      <c r="F107" s="16"/>
      <c r="G107" s="16"/>
      <c r="H107" s="16"/>
      <c r="I107" s="16"/>
      <c r="L107" s="12"/>
      <c r="M107" s="12"/>
      <c r="N107" s="16"/>
      <c r="O107" s="16"/>
      <c r="Q107" s="12"/>
      <c r="R107" s="12"/>
      <c r="S107" s="30"/>
      <c r="T107" s="30"/>
    </row>
    <row r="108" spans="1:20" x14ac:dyDescent="0.2">
      <c r="B108" s="29"/>
      <c r="C108" s="29"/>
      <c r="D108" s="29"/>
      <c r="E108" s="16"/>
      <c r="F108" s="16"/>
      <c r="G108" s="16"/>
      <c r="H108" s="16"/>
      <c r="I108" s="16"/>
      <c r="L108" s="12"/>
      <c r="M108" s="12"/>
      <c r="N108" s="16"/>
      <c r="O108" s="16"/>
      <c r="Q108" s="12"/>
      <c r="R108" s="12"/>
      <c r="S108" s="30"/>
      <c r="T108" s="30"/>
    </row>
    <row r="109" spans="1:20" x14ac:dyDescent="0.2">
      <c r="B109" s="29"/>
      <c r="C109" s="29"/>
      <c r="D109" s="29"/>
      <c r="E109" s="16"/>
      <c r="F109" s="16"/>
      <c r="G109" s="16"/>
      <c r="H109" s="16"/>
      <c r="I109" s="16"/>
      <c r="L109" s="12"/>
      <c r="M109" s="12"/>
      <c r="N109" s="16"/>
      <c r="O109" s="16"/>
      <c r="Q109" s="12"/>
      <c r="R109" s="12"/>
      <c r="S109" s="30"/>
      <c r="T109" s="30"/>
    </row>
    <row r="110" spans="1:20" x14ac:dyDescent="0.2">
      <c r="B110" s="29"/>
      <c r="C110" s="29"/>
      <c r="D110" s="29"/>
      <c r="E110" s="16"/>
      <c r="F110" s="16"/>
      <c r="G110" s="16"/>
      <c r="H110" s="16"/>
      <c r="I110" s="16"/>
      <c r="L110" s="12"/>
      <c r="M110" s="12"/>
      <c r="N110" s="16"/>
      <c r="O110" s="16"/>
      <c r="Q110" s="12"/>
      <c r="R110" s="12"/>
      <c r="S110" s="30"/>
      <c r="T110" s="30"/>
    </row>
    <row r="111" spans="1:20" x14ac:dyDescent="0.2">
      <c r="B111" s="29"/>
      <c r="C111" s="29"/>
      <c r="D111" s="29"/>
      <c r="E111" s="16"/>
      <c r="F111" s="16"/>
      <c r="G111" s="16"/>
      <c r="H111" s="16"/>
      <c r="I111" s="16"/>
      <c r="L111" s="12"/>
      <c r="M111" s="12"/>
      <c r="N111" s="16"/>
      <c r="O111" s="16"/>
      <c r="Q111" s="12"/>
      <c r="R111" s="12"/>
      <c r="S111" s="30"/>
      <c r="T111" s="30"/>
    </row>
    <row r="112" spans="1:20" x14ac:dyDescent="0.2">
      <c r="B112" s="29"/>
      <c r="C112" s="29"/>
      <c r="D112" s="29"/>
      <c r="E112" s="16"/>
      <c r="F112" s="16"/>
      <c r="G112" s="16"/>
      <c r="H112" s="16"/>
      <c r="I112" s="16"/>
      <c r="L112" s="12"/>
      <c r="M112" s="12"/>
      <c r="N112" s="16"/>
      <c r="O112" s="16"/>
      <c r="Q112" s="12"/>
      <c r="R112" s="12"/>
      <c r="S112" s="30"/>
      <c r="T112" s="30"/>
    </row>
    <row r="113" spans="2:20" x14ac:dyDescent="0.2">
      <c r="B113" s="29"/>
      <c r="C113" s="29"/>
      <c r="D113" s="29"/>
      <c r="E113" s="16"/>
      <c r="F113" s="16"/>
      <c r="G113" s="16"/>
      <c r="H113" s="16"/>
      <c r="I113" s="16"/>
      <c r="L113" s="12"/>
      <c r="M113" s="12"/>
      <c r="N113" s="16"/>
      <c r="O113" s="16"/>
      <c r="Q113" s="12"/>
      <c r="R113" s="12"/>
      <c r="S113" s="30"/>
      <c r="T113" s="30"/>
    </row>
    <row r="114" spans="2:20" x14ac:dyDescent="0.2">
      <c r="B114" s="29"/>
      <c r="C114" s="29"/>
      <c r="D114" s="29"/>
      <c r="E114" s="16"/>
      <c r="F114" s="16"/>
      <c r="G114" s="16"/>
      <c r="H114" s="16"/>
      <c r="I114" s="16"/>
      <c r="L114" s="12"/>
      <c r="M114" s="12"/>
      <c r="N114" s="16"/>
      <c r="O114" s="16"/>
      <c r="Q114" s="12"/>
      <c r="R114" s="12"/>
      <c r="S114" s="30"/>
      <c r="T114" s="30"/>
    </row>
    <row r="115" spans="2:20" x14ac:dyDescent="0.2">
      <c r="B115" s="29"/>
      <c r="C115" s="29"/>
      <c r="D115" s="29"/>
      <c r="E115" s="16"/>
      <c r="F115" s="16"/>
      <c r="G115" s="16"/>
      <c r="H115" s="16"/>
      <c r="I115" s="16"/>
      <c r="L115" s="12"/>
      <c r="M115" s="12"/>
      <c r="N115" s="16"/>
      <c r="O115" s="16"/>
      <c r="Q115" s="12"/>
      <c r="R115" s="12"/>
      <c r="S115" s="30"/>
      <c r="T115" s="30"/>
    </row>
    <row r="116" spans="2:20" x14ac:dyDescent="0.2">
      <c r="B116" s="29"/>
      <c r="C116" s="29"/>
      <c r="D116" s="29"/>
      <c r="E116" s="16"/>
      <c r="F116" s="16"/>
      <c r="G116" s="16"/>
      <c r="H116" s="16"/>
      <c r="I116" s="16"/>
      <c r="L116" s="12"/>
      <c r="M116" s="12"/>
      <c r="N116" s="16"/>
      <c r="O116" s="16"/>
      <c r="Q116" s="12"/>
      <c r="R116" s="12"/>
      <c r="S116" s="30"/>
      <c r="T116" s="30"/>
    </row>
    <row r="117" spans="2:20" x14ac:dyDescent="0.2">
      <c r="B117" s="29"/>
      <c r="C117" s="29"/>
      <c r="D117" s="29"/>
      <c r="E117" s="16"/>
      <c r="F117" s="16"/>
      <c r="G117" s="16"/>
      <c r="H117" s="16"/>
      <c r="I117" s="16"/>
      <c r="L117" s="12"/>
      <c r="M117" s="12"/>
      <c r="N117" s="16"/>
      <c r="O117" s="16"/>
      <c r="Q117" s="12"/>
      <c r="R117" s="12"/>
      <c r="S117" s="30"/>
      <c r="T117" s="30"/>
    </row>
    <row r="118" spans="2:20" x14ac:dyDescent="0.2">
      <c r="B118" s="29"/>
      <c r="C118" s="29"/>
      <c r="D118" s="29"/>
      <c r="E118" s="16"/>
      <c r="F118" s="16"/>
      <c r="G118" s="16"/>
      <c r="H118" s="16"/>
      <c r="I118" s="16"/>
      <c r="L118" s="12"/>
      <c r="M118" s="12"/>
      <c r="N118" s="16"/>
      <c r="O118" s="16"/>
      <c r="Q118" s="12"/>
      <c r="R118" s="12"/>
      <c r="S118" s="30"/>
      <c r="T118" s="30"/>
    </row>
    <row r="119" spans="2:20" x14ac:dyDescent="0.2">
      <c r="B119" s="29"/>
      <c r="C119" s="29"/>
      <c r="D119" s="29"/>
      <c r="E119" s="16"/>
      <c r="F119" s="16"/>
      <c r="G119" s="16"/>
      <c r="H119" s="16"/>
      <c r="I119" s="16"/>
      <c r="L119" s="12"/>
      <c r="M119" s="12"/>
      <c r="N119" s="16"/>
      <c r="O119" s="16"/>
      <c r="Q119" s="12"/>
      <c r="R119" s="12"/>
      <c r="S119" s="30"/>
      <c r="T119" s="30"/>
    </row>
    <row r="120" spans="2:20" x14ac:dyDescent="0.2">
      <c r="B120" s="29"/>
      <c r="C120" s="29"/>
      <c r="D120" s="29"/>
      <c r="E120" s="16"/>
      <c r="F120" s="16"/>
      <c r="G120" s="16"/>
      <c r="H120" s="16"/>
      <c r="I120" s="16"/>
      <c r="L120" s="12"/>
      <c r="M120" s="12"/>
      <c r="N120" s="16"/>
      <c r="O120" s="16"/>
      <c r="Q120" s="12"/>
      <c r="R120" s="12"/>
      <c r="S120" s="30"/>
      <c r="T120" s="30"/>
    </row>
    <row r="121" spans="2:20" x14ac:dyDescent="0.2">
      <c r="B121" s="29"/>
      <c r="C121" s="29"/>
      <c r="D121" s="29"/>
      <c r="E121" s="16"/>
      <c r="F121" s="16"/>
      <c r="G121" s="16"/>
      <c r="H121" s="16"/>
      <c r="I121" s="16"/>
      <c r="L121" s="12"/>
      <c r="M121" s="12"/>
      <c r="N121" s="16"/>
      <c r="O121" s="16"/>
      <c r="Q121" s="12"/>
      <c r="R121" s="12"/>
      <c r="S121" s="30"/>
      <c r="T121" s="30"/>
    </row>
    <row r="122" spans="2:20" x14ac:dyDescent="0.2">
      <c r="B122" s="29"/>
      <c r="C122" s="29"/>
      <c r="D122" s="29"/>
      <c r="E122" s="16"/>
      <c r="F122" s="16"/>
      <c r="G122" s="16"/>
      <c r="H122" s="16"/>
      <c r="I122" s="16"/>
      <c r="L122" s="12"/>
      <c r="M122" s="12"/>
      <c r="N122" s="16"/>
      <c r="O122" s="16"/>
      <c r="Q122" s="12"/>
      <c r="R122" s="12"/>
      <c r="S122" s="30"/>
      <c r="T122" s="30"/>
    </row>
    <row r="123" spans="2:20" x14ac:dyDescent="0.2">
      <c r="B123" s="29"/>
      <c r="C123" s="29"/>
      <c r="D123" s="29"/>
      <c r="E123" s="16"/>
      <c r="F123" s="16"/>
      <c r="G123" s="16"/>
      <c r="H123" s="16"/>
      <c r="I123" s="16"/>
      <c r="L123" s="12"/>
      <c r="M123" s="12"/>
      <c r="N123" s="16"/>
      <c r="O123" s="16"/>
      <c r="Q123" s="12"/>
      <c r="R123" s="12"/>
      <c r="S123" s="30"/>
      <c r="T123" s="30"/>
    </row>
    <row r="124" spans="2:20" x14ac:dyDescent="0.2">
      <c r="B124" s="29"/>
      <c r="C124" s="29"/>
      <c r="D124" s="29"/>
      <c r="E124" s="16"/>
      <c r="F124" s="16"/>
      <c r="G124" s="16"/>
      <c r="H124" s="16"/>
      <c r="I124" s="16"/>
      <c r="L124" s="12"/>
      <c r="M124" s="12"/>
      <c r="N124" s="16"/>
      <c r="O124" s="16"/>
      <c r="Q124" s="12"/>
      <c r="R124" s="12"/>
      <c r="S124" s="30"/>
      <c r="T124" s="30"/>
    </row>
    <row r="125" spans="2:20" x14ac:dyDescent="0.2">
      <c r="B125" s="29"/>
      <c r="C125" s="29"/>
      <c r="D125" s="29"/>
      <c r="E125" s="16"/>
      <c r="F125" s="16"/>
      <c r="G125" s="16"/>
      <c r="H125" s="16"/>
      <c r="I125" s="16"/>
      <c r="L125" s="12"/>
      <c r="M125" s="12"/>
      <c r="N125" s="16"/>
      <c r="O125" s="16"/>
      <c r="Q125" s="12"/>
      <c r="R125" s="12"/>
      <c r="S125" s="30"/>
      <c r="T125" s="30"/>
    </row>
    <row r="126" spans="2:20" x14ac:dyDescent="0.2">
      <c r="B126" s="29"/>
      <c r="C126" s="29"/>
      <c r="D126" s="29"/>
      <c r="E126" s="16"/>
      <c r="F126" s="16"/>
      <c r="G126" s="16"/>
      <c r="H126" s="16"/>
      <c r="I126" s="16"/>
      <c r="L126" s="12"/>
      <c r="M126" s="12"/>
      <c r="N126" s="16"/>
      <c r="O126" s="16"/>
      <c r="Q126" s="12"/>
      <c r="R126" s="12"/>
      <c r="S126" s="30"/>
      <c r="T126" s="30"/>
    </row>
    <row r="127" spans="2:20" x14ac:dyDescent="0.2">
      <c r="B127" s="29"/>
      <c r="C127" s="29"/>
      <c r="D127" s="29"/>
      <c r="E127" s="16"/>
      <c r="F127" s="16"/>
      <c r="G127" s="16"/>
      <c r="H127" s="16"/>
      <c r="I127" s="16"/>
      <c r="L127" s="12"/>
      <c r="M127" s="12"/>
      <c r="N127" s="16"/>
      <c r="O127" s="16"/>
      <c r="Q127" s="12"/>
      <c r="R127" s="12"/>
      <c r="S127" s="30"/>
      <c r="T127" s="30"/>
    </row>
    <row r="128" spans="2:20" x14ac:dyDescent="0.2">
      <c r="B128" s="29"/>
      <c r="C128" s="29"/>
      <c r="D128" s="29"/>
      <c r="E128" s="16"/>
      <c r="F128" s="16"/>
      <c r="G128" s="16"/>
      <c r="H128" s="16"/>
      <c r="I128" s="16"/>
      <c r="L128" s="12"/>
      <c r="M128" s="12"/>
      <c r="N128" s="16"/>
      <c r="O128" s="16"/>
      <c r="Q128" s="12"/>
      <c r="R128" s="12"/>
      <c r="S128" s="30"/>
      <c r="T128" s="30"/>
    </row>
    <row r="129" spans="1:20" x14ac:dyDescent="0.2">
      <c r="B129" s="29"/>
      <c r="C129" s="29"/>
      <c r="D129" s="29"/>
      <c r="E129" s="16"/>
      <c r="F129" s="16"/>
      <c r="G129" s="16"/>
      <c r="H129" s="16"/>
      <c r="I129" s="16"/>
      <c r="L129" s="12"/>
      <c r="M129" s="12"/>
      <c r="N129" s="16"/>
      <c r="O129" s="16"/>
      <c r="Q129" s="12"/>
      <c r="R129" s="12"/>
      <c r="S129" s="30"/>
      <c r="T129" s="30"/>
    </row>
    <row r="130" spans="1:20" x14ac:dyDescent="0.2">
      <c r="A130" s="1" t="s">
        <v>180</v>
      </c>
      <c r="B130" s="29"/>
      <c r="C130" s="29"/>
      <c r="D130" s="29"/>
      <c r="E130" s="16"/>
      <c r="F130" s="16"/>
      <c r="G130" s="16"/>
      <c r="H130" s="16"/>
      <c r="I130" s="16"/>
      <c r="L130" s="12"/>
      <c r="M130" s="12"/>
      <c r="N130" s="16"/>
      <c r="O130" s="16"/>
      <c r="Q130" s="12"/>
      <c r="R130" s="12"/>
      <c r="S130" s="30"/>
      <c r="T130" s="30"/>
    </row>
    <row r="131" spans="1:20" x14ac:dyDescent="0.2">
      <c r="B131" s="29"/>
      <c r="C131" s="29"/>
      <c r="D131" s="29"/>
      <c r="E131" s="16"/>
      <c r="F131" s="16"/>
      <c r="G131" s="16"/>
      <c r="H131" s="16"/>
      <c r="I131" s="16"/>
      <c r="L131" s="12"/>
      <c r="M131" s="12"/>
      <c r="N131" s="16"/>
      <c r="O131" s="16"/>
      <c r="Q131" s="12"/>
      <c r="R131" s="12"/>
      <c r="S131" s="30"/>
      <c r="T131" s="30"/>
    </row>
    <row r="132" spans="1:20" x14ac:dyDescent="0.2">
      <c r="B132" s="29"/>
      <c r="C132" s="29"/>
      <c r="D132" s="29"/>
      <c r="E132" s="16"/>
      <c r="F132" s="16"/>
      <c r="G132" s="16"/>
      <c r="H132" s="16"/>
      <c r="I132" s="16"/>
      <c r="L132" s="12"/>
      <c r="M132" s="12"/>
      <c r="N132" s="16"/>
      <c r="O132" s="16"/>
      <c r="Q132" s="12"/>
      <c r="R132" s="12"/>
      <c r="S132" s="30"/>
      <c r="T132" s="30"/>
    </row>
    <row r="133" spans="1:20" x14ac:dyDescent="0.2">
      <c r="B133" s="29"/>
      <c r="C133" s="29"/>
      <c r="D133" s="29"/>
      <c r="E133" s="16"/>
      <c r="F133" s="16"/>
      <c r="G133" s="16"/>
      <c r="H133" s="16"/>
      <c r="I133" s="16"/>
      <c r="L133" s="12"/>
      <c r="M133" s="12"/>
      <c r="N133" s="16"/>
      <c r="O133" s="16"/>
      <c r="Q133" s="12"/>
      <c r="R133" s="12"/>
      <c r="S133" s="30"/>
      <c r="T133" s="30"/>
    </row>
    <row r="134" spans="1:20" x14ac:dyDescent="0.2">
      <c r="B134" s="29"/>
      <c r="C134" s="29"/>
      <c r="D134" s="29"/>
      <c r="E134" s="16"/>
      <c r="F134" s="16"/>
      <c r="G134" s="16"/>
      <c r="H134" s="16"/>
      <c r="I134" s="16"/>
      <c r="L134" s="12"/>
      <c r="M134" s="12"/>
      <c r="N134" s="16"/>
      <c r="O134" s="16"/>
      <c r="Q134" s="12"/>
      <c r="R134" s="12"/>
      <c r="S134" s="30"/>
      <c r="T134" s="30"/>
    </row>
    <row r="135" spans="1:20" x14ac:dyDescent="0.2">
      <c r="B135" s="29"/>
      <c r="C135" s="29"/>
      <c r="D135" s="29"/>
      <c r="E135" s="16"/>
      <c r="F135" s="16"/>
      <c r="G135" s="16"/>
      <c r="H135" s="16"/>
      <c r="I135" s="16"/>
      <c r="L135" s="12"/>
      <c r="M135" s="12"/>
      <c r="N135" s="16"/>
      <c r="O135" s="16"/>
      <c r="Q135" s="12"/>
      <c r="R135" s="12"/>
      <c r="S135" s="30"/>
      <c r="T135" s="30"/>
    </row>
    <row r="136" spans="1:20" x14ac:dyDescent="0.2">
      <c r="B136" s="29"/>
      <c r="C136" s="29"/>
      <c r="D136" s="29"/>
      <c r="E136" s="16"/>
      <c r="F136" s="16"/>
      <c r="G136" s="16"/>
      <c r="H136" s="16"/>
      <c r="I136" s="16"/>
      <c r="L136" s="12"/>
      <c r="M136" s="12"/>
      <c r="N136" s="16"/>
      <c r="O136" s="16"/>
      <c r="Q136" s="12"/>
      <c r="R136" s="12"/>
      <c r="S136" s="30"/>
      <c r="T136" s="30"/>
    </row>
    <row r="137" spans="1:20" x14ac:dyDescent="0.2">
      <c r="B137" s="29"/>
      <c r="C137" s="29"/>
      <c r="D137" s="29"/>
      <c r="E137" s="16"/>
      <c r="F137" s="16"/>
      <c r="G137" s="16"/>
      <c r="H137" s="16"/>
      <c r="I137" s="16"/>
      <c r="L137" s="12"/>
      <c r="M137" s="12"/>
      <c r="N137" s="16"/>
      <c r="O137" s="16"/>
      <c r="Q137" s="12"/>
      <c r="R137" s="12"/>
      <c r="S137" s="30"/>
      <c r="T137" s="30"/>
    </row>
    <row r="138" spans="1:20" x14ac:dyDescent="0.2">
      <c r="B138" s="29"/>
      <c r="C138" s="29"/>
      <c r="D138" s="29"/>
      <c r="E138" s="16"/>
      <c r="F138" s="16"/>
      <c r="G138" s="16"/>
      <c r="H138" s="16"/>
      <c r="I138" s="16"/>
      <c r="M138" s="12"/>
      <c r="N138" s="16"/>
      <c r="O138" s="16"/>
      <c r="Q138" s="12"/>
      <c r="R138" s="12"/>
      <c r="S138" s="30"/>
      <c r="T138" s="30"/>
    </row>
  </sheetData>
  <mergeCells count="25">
    <mergeCell ref="B34:D34"/>
    <mergeCell ref="B32:D32"/>
    <mergeCell ref="E32:G32"/>
    <mergeCell ref="H32:J32"/>
    <mergeCell ref="B33:D33"/>
    <mergeCell ref="E33:G33"/>
    <mergeCell ref="H33:J33"/>
    <mergeCell ref="B30:D30"/>
    <mergeCell ref="E30:G30"/>
    <mergeCell ref="H30:J30"/>
    <mergeCell ref="B31:D31"/>
    <mergeCell ref="E31:G31"/>
    <mergeCell ref="H31:J31"/>
    <mergeCell ref="B28:D28"/>
    <mergeCell ref="E28:G28"/>
    <mergeCell ref="H28:J28"/>
    <mergeCell ref="B29:D29"/>
    <mergeCell ref="E29:G29"/>
    <mergeCell ref="H29:J29"/>
    <mergeCell ref="B26:D26"/>
    <mergeCell ref="E26:G26"/>
    <mergeCell ref="H26:J26"/>
    <mergeCell ref="B27:D27"/>
    <mergeCell ref="E27:G27"/>
    <mergeCell ref="H27:J27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7693" r:id="rId4">
          <objectPr defaultSize="0" autoPict="0" r:id="rId5">
            <anchor moveWithCells="1" sizeWithCells="1">
              <from>
                <xdr:col>1</xdr:col>
                <xdr:colOff>104775</xdr:colOff>
                <xdr:row>26</xdr:row>
                <xdr:rowOff>85725</xdr:rowOff>
              </from>
              <to>
                <xdr:col>3</xdr:col>
                <xdr:colOff>638175</xdr:colOff>
                <xdr:row>26</xdr:row>
                <xdr:rowOff>419100</xdr:rowOff>
              </to>
            </anchor>
          </objectPr>
        </oleObject>
      </mc:Choice>
      <mc:Fallback>
        <oleObject progId="Equation.3" shapeId="27693" r:id="rId4"/>
      </mc:Fallback>
    </mc:AlternateContent>
    <mc:AlternateContent xmlns:mc="http://schemas.openxmlformats.org/markup-compatibility/2006">
      <mc:Choice Requires="x14">
        <oleObject progId="Equation.3" shapeId="27694" r:id="rId6">
          <objectPr defaultSize="0" autoPict="0" r:id="rId7">
            <anchor moveWithCells="1" sizeWithCells="1">
              <from>
                <xdr:col>1</xdr:col>
                <xdr:colOff>209550</xdr:colOff>
                <xdr:row>27</xdr:row>
                <xdr:rowOff>47625</xdr:rowOff>
              </from>
              <to>
                <xdr:col>3</xdr:col>
                <xdr:colOff>76200</xdr:colOff>
                <xdr:row>27</xdr:row>
                <xdr:rowOff>314325</xdr:rowOff>
              </to>
            </anchor>
          </objectPr>
        </oleObject>
      </mc:Choice>
      <mc:Fallback>
        <oleObject progId="Equation.3" shapeId="27694" r:id="rId6"/>
      </mc:Fallback>
    </mc:AlternateContent>
    <mc:AlternateContent xmlns:mc="http://schemas.openxmlformats.org/markup-compatibility/2006">
      <mc:Choice Requires="x14">
        <oleObject progId="Equation.3" shapeId="27695" r:id="rId8">
          <objectPr defaultSize="0" autoPict="0" r:id="rId9">
            <anchor moveWithCells="1" sizeWithCells="1">
              <from>
                <xdr:col>1</xdr:col>
                <xdr:colOff>1028700</xdr:colOff>
                <xdr:row>29</xdr:row>
                <xdr:rowOff>19050</xdr:rowOff>
              </from>
              <to>
                <xdr:col>2</xdr:col>
                <xdr:colOff>504825</xdr:colOff>
                <xdr:row>29</xdr:row>
                <xdr:rowOff>419100</xdr:rowOff>
              </to>
            </anchor>
          </objectPr>
        </oleObject>
      </mc:Choice>
      <mc:Fallback>
        <oleObject progId="Equation.3" shapeId="27695" r:id="rId8"/>
      </mc:Fallback>
    </mc:AlternateContent>
    <mc:AlternateContent xmlns:mc="http://schemas.openxmlformats.org/markup-compatibility/2006">
      <mc:Choice Requires="x14">
        <oleObject progId="Equation.3" shapeId="27696" r:id="rId10">
          <objectPr defaultSize="0" autoPict="0" r:id="rId11">
            <anchor moveWithCells="1" sizeWithCells="1">
              <from>
                <xdr:col>1</xdr:col>
                <xdr:colOff>790575</xdr:colOff>
                <xdr:row>32</xdr:row>
                <xdr:rowOff>66675</xdr:rowOff>
              </from>
              <to>
                <xdr:col>3</xdr:col>
                <xdr:colOff>276225</xdr:colOff>
                <xdr:row>32</xdr:row>
                <xdr:rowOff>485775</xdr:rowOff>
              </to>
            </anchor>
          </objectPr>
        </oleObject>
      </mc:Choice>
      <mc:Fallback>
        <oleObject progId="Equation.3" shapeId="27696" r:id="rId10"/>
      </mc:Fallback>
    </mc:AlternateContent>
    <mc:AlternateContent xmlns:mc="http://schemas.openxmlformats.org/markup-compatibility/2006">
      <mc:Choice Requires="x14">
        <oleObject progId="Equation.DSMT4" shapeId="27697" r:id="rId12">
          <objectPr defaultSize="0" autoPict="0" r:id="rId13">
            <anchor moveWithCells="1" sizeWithCells="1">
              <from>
                <xdr:col>1</xdr:col>
                <xdr:colOff>733425</xdr:colOff>
                <xdr:row>31</xdr:row>
                <xdr:rowOff>38100</xdr:rowOff>
              </from>
              <to>
                <xdr:col>3</xdr:col>
                <xdr:colOff>247650</xdr:colOff>
                <xdr:row>31</xdr:row>
                <xdr:rowOff>485775</xdr:rowOff>
              </to>
            </anchor>
          </objectPr>
        </oleObject>
      </mc:Choice>
      <mc:Fallback>
        <oleObject progId="Equation.DSMT4" shapeId="27697" r:id="rId12"/>
      </mc:Fallback>
    </mc:AlternateContent>
    <mc:AlternateContent xmlns:mc="http://schemas.openxmlformats.org/markup-compatibility/2006">
      <mc:Choice Requires="x14">
        <oleObject progId="Equation.DSMT4" shapeId="27698" r:id="rId14">
          <objectPr defaultSize="0" autoPict="0" r:id="rId15">
            <anchor moveWithCells="1" sizeWithCells="1">
              <from>
                <xdr:col>4</xdr:col>
                <xdr:colOff>571500</xdr:colOff>
                <xdr:row>28</xdr:row>
                <xdr:rowOff>180975</xdr:rowOff>
              </from>
              <to>
                <xdr:col>6</xdr:col>
                <xdr:colOff>104775</xdr:colOff>
                <xdr:row>28</xdr:row>
                <xdr:rowOff>838200</xdr:rowOff>
              </to>
            </anchor>
          </objectPr>
        </oleObject>
      </mc:Choice>
      <mc:Fallback>
        <oleObject progId="Equation.DSMT4" shapeId="27698" r:id="rId14"/>
      </mc:Fallback>
    </mc:AlternateContent>
    <mc:AlternateContent xmlns:mc="http://schemas.openxmlformats.org/markup-compatibility/2006">
      <mc:Choice Requires="x14">
        <oleObject progId="Equation.DSMT4" shapeId="27699" r:id="rId16">
          <objectPr defaultSize="0" autoPict="0" r:id="rId17">
            <anchor moveWithCells="1" sizeWithCells="1">
              <from>
                <xdr:col>4</xdr:col>
                <xdr:colOff>695325</xdr:colOff>
                <xdr:row>27</xdr:row>
                <xdr:rowOff>28575</xdr:rowOff>
              </from>
              <to>
                <xdr:col>5</xdr:col>
                <xdr:colOff>866775</xdr:colOff>
                <xdr:row>27</xdr:row>
                <xdr:rowOff>285750</xdr:rowOff>
              </to>
            </anchor>
          </objectPr>
        </oleObject>
      </mc:Choice>
      <mc:Fallback>
        <oleObject progId="Equation.DSMT4" shapeId="27699" r:id="rId16"/>
      </mc:Fallback>
    </mc:AlternateContent>
    <mc:AlternateContent xmlns:mc="http://schemas.openxmlformats.org/markup-compatibility/2006">
      <mc:Choice Requires="x14">
        <oleObject progId="Equation.DSMT4" shapeId="27700" r:id="rId18">
          <objectPr defaultSize="0" autoPict="0" r:id="rId19">
            <anchor moveWithCells="1" sizeWithCells="1">
              <from>
                <xdr:col>4</xdr:col>
                <xdr:colOff>504825</xdr:colOff>
                <xdr:row>26</xdr:row>
                <xdr:rowOff>76200</xdr:rowOff>
              </from>
              <to>
                <xdr:col>6</xdr:col>
                <xdr:colOff>447675</xdr:colOff>
                <xdr:row>26</xdr:row>
                <xdr:rowOff>314325</xdr:rowOff>
              </to>
            </anchor>
          </objectPr>
        </oleObject>
      </mc:Choice>
      <mc:Fallback>
        <oleObject progId="Equation.DSMT4" shapeId="27700" r:id="rId18"/>
      </mc:Fallback>
    </mc:AlternateContent>
    <mc:AlternateContent xmlns:mc="http://schemas.openxmlformats.org/markup-compatibility/2006">
      <mc:Choice Requires="x14">
        <oleObject progId="Equation.DSMT4" shapeId="27701" r:id="rId20">
          <objectPr defaultSize="0" autoPict="0" r:id="rId21">
            <anchor moveWithCells="1" sizeWithCells="1">
              <from>
                <xdr:col>7</xdr:col>
                <xdr:colOff>219075</xdr:colOff>
                <xdr:row>26</xdr:row>
                <xdr:rowOff>19050</xdr:rowOff>
              </from>
              <to>
                <xdr:col>9</xdr:col>
                <xdr:colOff>762000</xdr:colOff>
                <xdr:row>27</xdr:row>
                <xdr:rowOff>123825</xdr:rowOff>
              </to>
            </anchor>
          </objectPr>
        </oleObject>
      </mc:Choice>
      <mc:Fallback>
        <oleObject progId="Equation.DSMT4" shapeId="27701" r:id="rId20"/>
      </mc:Fallback>
    </mc:AlternateContent>
    <mc:AlternateContent xmlns:mc="http://schemas.openxmlformats.org/markup-compatibility/2006">
      <mc:Choice Requires="x14">
        <oleObject progId="Equation.DSMT4" shapeId="27702" r:id="rId22">
          <objectPr defaultSize="0" autoPict="0" r:id="rId23">
            <anchor moveWithCells="1" sizeWithCells="1">
              <from>
                <xdr:col>7</xdr:col>
                <xdr:colOff>666750</xdr:colOff>
                <xdr:row>27</xdr:row>
                <xdr:rowOff>66675</xdr:rowOff>
              </from>
              <to>
                <xdr:col>9</xdr:col>
                <xdr:colOff>257175</xdr:colOff>
                <xdr:row>27</xdr:row>
                <xdr:rowOff>495300</xdr:rowOff>
              </to>
            </anchor>
          </objectPr>
        </oleObject>
      </mc:Choice>
      <mc:Fallback>
        <oleObject progId="Equation.DSMT4" shapeId="27702" r:id="rId22"/>
      </mc:Fallback>
    </mc:AlternateContent>
    <mc:AlternateContent xmlns:mc="http://schemas.openxmlformats.org/markup-compatibility/2006">
      <mc:Choice Requires="x14">
        <oleObject progId="Equation.DSMT4" shapeId="27703" r:id="rId24">
          <objectPr defaultSize="0" autoPict="0" r:id="rId25">
            <anchor moveWithCells="1" sizeWithCells="1">
              <from>
                <xdr:col>7</xdr:col>
                <xdr:colOff>581025</xdr:colOff>
                <xdr:row>30</xdr:row>
                <xdr:rowOff>66675</xdr:rowOff>
              </from>
              <to>
                <xdr:col>9</xdr:col>
                <xdr:colOff>228600</xdr:colOff>
                <xdr:row>30</xdr:row>
                <xdr:rowOff>876300</xdr:rowOff>
              </to>
            </anchor>
          </objectPr>
        </oleObject>
      </mc:Choice>
      <mc:Fallback>
        <oleObject progId="Equation.DSMT4" shapeId="27703" r:id="rId24"/>
      </mc:Fallback>
    </mc:AlternateContent>
    <mc:AlternateContent xmlns:mc="http://schemas.openxmlformats.org/markup-compatibility/2006">
      <mc:Choice Requires="x14">
        <oleObject progId="Equation.DSMT4" shapeId="27704" r:id="rId26">
          <objectPr defaultSize="0" autoPict="0" r:id="rId27">
            <anchor moveWithCells="1" sizeWithCells="1">
              <from>
                <xdr:col>1</xdr:col>
                <xdr:colOff>638175</xdr:colOff>
                <xdr:row>28</xdr:row>
                <xdr:rowOff>238125</xdr:rowOff>
              </from>
              <to>
                <xdr:col>2</xdr:col>
                <xdr:colOff>866775</xdr:colOff>
                <xdr:row>28</xdr:row>
                <xdr:rowOff>895350</xdr:rowOff>
              </to>
            </anchor>
          </objectPr>
        </oleObject>
      </mc:Choice>
      <mc:Fallback>
        <oleObject progId="Equation.DSMT4" shapeId="27704" r:id="rId26"/>
      </mc:Fallback>
    </mc:AlternateContent>
    <mc:AlternateContent xmlns:mc="http://schemas.openxmlformats.org/markup-compatibility/2006">
      <mc:Choice Requires="x14">
        <oleObject progId="Equation.DSMT4" shapeId="27705" r:id="rId28">
          <objectPr defaultSize="0" autoPict="0" r:id="rId29">
            <anchor moveWithCells="1" sizeWithCells="1">
              <from>
                <xdr:col>7</xdr:col>
                <xdr:colOff>400050</xdr:colOff>
                <xdr:row>28</xdr:row>
                <xdr:rowOff>180975</xdr:rowOff>
              </from>
              <to>
                <xdr:col>9</xdr:col>
                <xdr:colOff>314325</xdr:colOff>
                <xdr:row>28</xdr:row>
                <xdr:rowOff>1143000</xdr:rowOff>
              </to>
            </anchor>
          </objectPr>
        </oleObject>
      </mc:Choice>
      <mc:Fallback>
        <oleObject progId="Equation.DSMT4" shapeId="27705" r:id="rId28"/>
      </mc:Fallback>
    </mc:AlternateContent>
    <mc:AlternateContent xmlns:mc="http://schemas.openxmlformats.org/markup-compatibility/2006">
      <mc:Choice Requires="x14">
        <oleObject progId="Equation.DSMT4" shapeId="27706" r:id="rId30">
          <objectPr defaultSize="0" autoPict="0" r:id="rId31">
            <anchor moveWithCells="1" sizeWithCells="1">
              <from>
                <xdr:col>1</xdr:col>
                <xdr:colOff>590550</xdr:colOff>
                <xdr:row>30</xdr:row>
                <xdr:rowOff>161925</xdr:rowOff>
              </from>
              <to>
                <xdr:col>2</xdr:col>
                <xdr:colOff>914400</xdr:colOff>
                <xdr:row>30</xdr:row>
                <xdr:rowOff>800100</xdr:rowOff>
              </to>
            </anchor>
          </objectPr>
        </oleObject>
      </mc:Choice>
      <mc:Fallback>
        <oleObject progId="Equation.DSMT4" shapeId="27706" r:id="rId30"/>
      </mc:Fallback>
    </mc:AlternateContent>
    <mc:AlternateContent xmlns:mc="http://schemas.openxmlformats.org/markup-compatibility/2006">
      <mc:Choice Requires="x14">
        <oleObject progId="Equation.DSMT4" shapeId="27707" r:id="rId32">
          <objectPr defaultSize="0" autoPict="0" r:id="rId33">
            <anchor moveWithCells="1" sizeWithCells="1">
              <from>
                <xdr:col>4</xdr:col>
                <xdr:colOff>962025</xdr:colOff>
                <xdr:row>30</xdr:row>
                <xdr:rowOff>104775</xdr:rowOff>
              </from>
              <to>
                <xdr:col>6</xdr:col>
                <xdr:colOff>38100</xdr:colOff>
                <xdr:row>30</xdr:row>
                <xdr:rowOff>742950</xdr:rowOff>
              </to>
            </anchor>
          </objectPr>
        </oleObject>
      </mc:Choice>
      <mc:Fallback>
        <oleObject progId="Equation.DSMT4" shapeId="27707" r:id="rId32"/>
      </mc:Fallback>
    </mc:AlternateContent>
    <mc:AlternateContent xmlns:mc="http://schemas.openxmlformats.org/markup-compatibility/2006">
      <mc:Choice Requires="x14">
        <oleObject progId="Equation.3" shapeId="27708" r:id="rId34">
          <objectPr defaultSize="0" autoPict="0" r:id="rId35">
            <anchor moveWithCells="1" sizeWithCells="1">
              <from>
                <xdr:col>1</xdr:col>
                <xdr:colOff>933450</xdr:colOff>
                <xdr:row>33</xdr:row>
                <xdr:rowOff>95250</xdr:rowOff>
              </from>
              <to>
                <xdr:col>2</xdr:col>
                <xdr:colOff>714375</xdr:colOff>
                <xdr:row>33</xdr:row>
                <xdr:rowOff>466725</xdr:rowOff>
              </to>
            </anchor>
          </objectPr>
        </oleObject>
      </mc:Choice>
      <mc:Fallback>
        <oleObject progId="Equation.3" shapeId="27708" r:id="rId34"/>
      </mc:Fallback>
    </mc:AlternateContent>
    <mc:AlternateContent xmlns:mc="http://schemas.openxmlformats.org/markup-compatibility/2006">
      <mc:Choice Requires="x14">
        <oleObject progId="Equation.3" shapeId="27709" r:id="rId36">
          <objectPr defaultSize="0" autoPict="0" r:id="rId9">
            <anchor moveWithCells="1" sizeWithCells="1">
              <from>
                <xdr:col>4</xdr:col>
                <xdr:colOff>1028700</xdr:colOff>
                <xdr:row>29</xdr:row>
                <xdr:rowOff>19050</xdr:rowOff>
              </from>
              <to>
                <xdr:col>5</xdr:col>
                <xdr:colOff>266700</xdr:colOff>
                <xdr:row>29</xdr:row>
                <xdr:rowOff>419100</xdr:rowOff>
              </to>
            </anchor>
          </objectPr>
        </oleObject>
      </mc:Choice>
      <mc:Fallback>
        <oleObject progId="Equation.3" shapeId="27709" r:id="rId36"/>
      </mc:Fallback>
    </mc:AlternateContent>
    <mc:AlternateContent xmlns:mc="http://schemas.openxmlformats.org/markup-compatibility/2006">
      <mc:Choice Requires="x14">
        <oleObject progId="Equation.3" shapeId="27710" r:id="rId37">
          <objectPr defaultSize="0" autoPict="0" r:id="rId9">
            <anchor moveWithCells="1" sizeWithCells="1">
              <from>
                <xdr:col>8</xdr:col>
                <xdr:colOff>76200</xdr:colOff>
                <xdr:row>29</xdr:row>
                <xdr:rowOff>19050</xdr:rowOff>
              </from>
              <to>
                <xdr:col>8</xdr:col>
                <xdr:colOff>742950</xdr:colOff>
                <xdr:row>29</xdr:row>
                <xdr:rowOff>419100</xdr:rowOff>
              </to>
            </anchor>
          </objectPr>
        </oleObject>
      </mc:Choice>
      <mc:Fallback>
        <oleObject progId="Equation.3" shapeId="27710" r:id="rId3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</vt:i4>
      </vt:variant>
    </vt:vector>
  </HeadingPairs>
  <TitlesOfParts>
    <vt:vector size="8" baseType="lpstr">
      <vt:lpstr>Appendix 2</vt:lpstr>
      <vt:lpstr>Appendix 3 </vt:lpstr>
      <vt:lpstr>Appendix4</vt:lpstr>
      <vt:lpstr>Appendix 5</vt:lpstr>
      <vt:lpstr>Appendix 6</vt:lpstr>
      <vt:lpstr>Appendix 7</vt:lpstr>
      <vt:lpstr>Appendix 8</vt:lpstr>
      <vt:lpstr>'Appendix 2'!_Hlk498856048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Kowalski</dc:creator>
  <cp:lastModifiedBy>User</cp:lastModifiedBy>
  <dcterms:created xsi:type="dcterms:W3CDTF">2017-11-18T08:58:36Z</dcterms:created>
  <dcterms:modified xsi:type="dcterms:W3CDTF">2018-03-12T11:56:56Z</dcterms:modified>
</cp:coreProperties>
</file>